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540" yWindow="105" windowWidth="14805" windowHeight="8010" activeTab="1"/>
  </bookViews>
  <sheets>
    <sheet name="Daily status(all)" sheetId="1" r:id="rId1"/>
    <sheet name="Daily status(Selective)" sheetId="5" r:id="rId2"/>
    <sheet name="data" sheetId="2" state="hidden" r:id="rId3"/>
  </sheets>
  <definedNames>
    <definedName name="_xlnm.Print_Area" localSheetId="0">'Daily status(all)'!$C:$P</definedName>
    <definedName name="_xlnm.Print_Area" localSheetId="1">'Daily status(Selective)'!$A:$G</definedName>
    <definedName name="_xlnm.Print_Titles" localSheetId="0">'Daily status(all)'!$5:$8</definedName>
    <definedName name="_xlnm.Print_Titles" localSheetId="1">'Daily status(Selective)'!$5:$10</definedName>
    <definedName name="pubhtml?gid_1683292906_single_true" localSheetId="2">data!$H$1:$K$667</definedName>
    <definedName name="pubhtml?gid_182730595_single_true" localSheetId="2">data!$N$1:$O$5</definedName>
    <definedName name="pubhtml?gid_1886252403_single_true" localSheetId="2">data!$A$1:$E$1036</definedName>
  </definedNames>
  <calcPr calcId="152511"/>
</workbook>
</file>

<file path=xl/calcChain.xml><?xml version="1.0" encoding="utf-8"?>
<calcChain xmlns="http://schemas.openxmlformats.org/spreadsheetml/2006/main">
  <c r="H1" i="5" l="1"/>
  <c r="D11" i="5" l="1"/>
  <c r="D12" i="5" l="1"/>
  <c r="F11" i="5"/>
  <c r="D13" i="5"/>
  <c r="D10" i="5" s="1"/>
  <c r="F12" i="5"/>
  <c r="F13" i="5"/>
  <c r="E12" i="5" l="1"/>
  <c r="G12" i="5"/>
  <c r="E11" i="5"/>
  <c r="G11" i="5"/>
  <c r="E13" i="5"/>
  <c r="G13" i="5"/>
  <c r="F10" i="5"/>
  <c r="G10" i="5" s="1"/>
  <c r="C15" i="5"/>
  <c r="B15" i="5"/>
  <c r="B5" i="5"/>
  <c r="A5" i="5"/>
  <c r="C10" i="5"/>
  <c r="E5" i="1"/>
  <c r="F5" i="1"/>
  <c r="H10" i="1"/>
  <c r="I10" i="1" s="1"/>
  <c r="J10" i="1"/>
  <c r="K10" i="1" s="1"/>
  <c r="L10" i="1"/>
  <c r="M10" i="1" s="1"/>
  <c r="H11" i="1"/>
  <c r="J11" i="1"/>
  <c r="K11" i="1" s="1"/>
  <c r="L11" i="1"/>
  <c r="M11" i="1" s="1"/>
  <c r="H12" i="1"/>
  <c r="J12" i="1"/>
  <c r="K12" i="1" s="1"/>
  <c r="L12" i="1"/>
  <c r="M12" i="1" s="1"/>
  <c r="H13" i="1"/>
  <c r="J13" i="1"/>
  <c r="K13" i="1" s="1"/>
  <c r="L13" i="1"/>
  <c r="M13" i="1" s="1"/>
  <c r="H14" i="1"/>
  <c r="J14" i="1"/>
  <c r="K14" i="1" s="1"/>
  <c r="L14" i="1"/>
  <c r="M14" i="1" s="1"/>
  <c r="H15" i="1"/>
  <c r="J15" i="1"/>
  <c r="K15" i="1" s="1"/>
  <c r="L15" i="1"/>
  <c r="M15" i="1" s="1"/>
  <c r="H16" i="1"/>
  <c r="J16" i="1"/>
  <c r="K16" i="1" s="1"/>
  <c r="L16" i="1"/>
  <c r="M16" i="1" s="1"/>
  <c r="H17" i="1"/>
  <c r="J17" i="1"/>
  <c r="K17" i="1" s="1"/>
  <c r="L17" i="1"/>
  <c r="M17" i="1" s="1"/>
  <c r="H18" i="1"/>
  <c r="J18" i="1"/>
  <c r="K18" i="1" s="1"/>
  <c r="L18" i="1"/>
  <c r="M18" i="1" s="1"/>
  <c r="H19" i="1"/>
  <c r="J19" i="1"/>
  <c r="K19" i="1" s="1"/>
  <c r="L19" i="1"/>
  <c r="M19" i="1" s="1"/>
  <c r="H20" i="1"/>
  <c r="I20" i="1" s="1"/>
  <c r="J20" i="1"/>
  <c r="K20" i="1" s="1"/>
  <c r="L20" i="1"/>
  <c r="M20" i="1" s="1"/>
  <c r="H21" i="1"/>
  <c r="I21" i="1" s="1"/>
  <c r="J21" i="1"/>
  <c r="L21" i="1"/>
  <c r="M21" i="1" s="1"/>
  <c r="H22" i="1"/>
  <c r="I22" i="1" s="1"/>
  <c r="J22" i="1"/>
  <c r="L22" i="1"/>
  <c r="M22" i="1" s="1"/>
  <c r="H23" i="1"/>
  <c r="I23" i="1" s="1"/>
  <c r="J23" i="1"/>
  <c r="L23" i="1"/>
  <c r="M23" i="1" s="1"/>
  <c r="H24" i="1"/>
  <c r="I24" i="1" s="1"/>
  <c r="J24" i="1"/>
  <c r="L24" i="1"/>
  <c r="M24" i="1" s="1"/>
  <c r="H25" i="1"/>
  <c r="I25" i="1" s="1"/>
  <c r="J25" i="1"/>
  <c r="L25" i="1"/>
  <c r="M25" i="1" s="1"/>
  <c r="H26" i="1"/>
  <c r="I26" i="1" s="1"/>
  <c r="J26" i="1"/>
  <c r="L26" i="1"/>
  <c r="M26" i="1" s="1"/>
  <c r="H27" i="1"/>
  <c r="I27" i="1" s="1"/>
  <c r="J27" i="1"/>
  <c r="L27" i="1"/>
  <c r="M27" i="1" s="1"/>
  <c r="H28" i="1"/>
  <c r="I28" i="1" s="1"/>
  <c r="J28" i="1"/>
  <c r="L28" i="1"/>
  <c r="M28" i="1" s="1"/>
  <c r="H29" i="1"/>
  <c r="I29" i="1" s="1"/>
  <c r="J29" i="1"/>
  <c r="L29" i="1"/>
  <c r="M29" i="1" s="1"/>
  <c r="H30" i="1"/>
  <c r="I30" i="1" s="1"/>
  <c r="J30" i="1"/>
  <c r="L30" i="1"/>
  <c r="M30" i="1" s="1"/>
  <c r="H31" i="1"/>
  <c r="I31" i="1" s="1"/>
  <c r="J31" i="1"/>
  <c r="L31" i="1"/>
  <c r="M31" i="1" s="1"/>
  <c r="H32" i="1"/>
  <c r="I32" i="1" s="1"/>
  <c r="J32" i="1"/>
  <c r="L32" i="1"/>
  <c r="M32" i="1" s="1"/>
  <c r="H33" i="1"/>
  <c r="I33" i="1" s="1"/>
  <c r="J33" i="1"/>
  <c r="L33" i="1"/>
  <c r="M33" i="1" s="1"/>
  <c r="H34" i="1"/>
  <c r="I34" i="1" s="1"/>
  <c r="J34" i="1"/>
  <c r="L34" i="1"/>
  <c r="M34" i="1" s="1"/>
  <c r="H35" i="1"/>
  <c r="I35" i="1" s="1"/>
  <c r="J35" i="1"/>
  <c r="L35" i="1"/>
  <c r="M35" i="1" s="1"/>
  <c r="H36" i="1"/>
  <c r="I36" i="1" s="1"/>
  <c r="J36" i="1"/>
  <c r="L36" i="1"/>
  <c r="M36" i="1" s="1"/>
  <c r="H37" i="1"/>
  <c r="I37" i="1" s="1"/>
  <c r="J37" i="1"/>
  <c r="L37" i="1"/>
  <c r="M37" i="1" s="1"/>
  <c r="H38" i="1"/>
  <c r="I38" i="1" s="1"/>
  <c r="J38" i="1"/>
  <c r="L38" i="1"/>
  <c r="M38" i="1" s="1"/>
  <c r="H39" i="1"/>
  <c r="I39" i="1" s="1"/>
  <c r="J39" i="1"/>
  <c r="L39" i="1"/>
  <c r="M39" i="1" s="1"/>
  <c r="H40" i="1"/>
  <c r="I40" i="1" s="1"/>
  <c r="J40" i="1"/>
  <c r="L40" i="1"/>
  <c r="M40" i="1" s="1"/>
  <c r="H41" i="1"/>
  <c r="I41" i="1" s="1"/>
  <c r="J41" i="1"/>
  <c r="L41" i="1"/>
  <c r="M41" i="1" s="1"/>
  <c r="H42" i="1"/>
  <c r="I42" i="1" s="1"/>
  <c r="J42" i="1"/>
  <c r="L42" i="1"/>
  <c r="M42" i="1" s="1"/>
  <c r="H43" i="1"/>
  <c r="I43" i="1" s="1"/>
  <c r="J43" i="1"/>
  <c r="L43" i="1"/>
  <c r="M43" i="1" s="1"/>
  <c r="H44" i="1"/>
  <c r="I44" i="1" s="1"/>
  <c r="J44" i="1"/>
  <c r="L44" i="1"/>
  <c r="M44" i="1" s="1"/>
  <c r="H45" i="1"/>
  <c r="I45" i="1" s="1"/>
  <c r="J45" i="1"/>
  <c r="L45" i="1"/>
  <c r="M45" i="1" s="1"/>
  <c r="H46" i="1"/>
  <c r="I46" i="1" s="1"/>
  <c r="J46" i="1"/>
  <c r="L46" i="1"/>
  <c r="M46" i="1" s="1"/>
  <c r="H47" i="1"/>
  <c r="I47" i="1" s="1"/>
  <c r="J47" i="1"/>
  <c r="L47" i="1"/>
  <c r="M47" i="1" s="1"/>
  <c r="H48" i="1"/>
  <c r="I48" i="1" s="1"/>
  <c r="J48" i="1"/>
  <c r="K48" i="1" s="1"/>
  <c r="L48" i="1"/>
  <c r="M48" i="1" s="1"/>
  <c r="H49" i="1"/>
  <c r="I49" i="1" s="1"/>
  <c r="J49" i="1"/>
  <c r="L49" i="1"/>
  <c r="M49" i="1" s="1"/>
  <c r="H50" i="1"/>
  <c r="J50" i="1"/>
  <c r="K50" i="1" s="1"/>
  <c r="L50" i="1"/>
  <c r="M50" i="1" s="1"/>
  <c r="H51" i="1"/>
  <c r="I51" i="1" s="1"/>
  <c r="J51" i="1"/>
  <c r="L51" i="1"/>
  <c r="M51" i="1" s="1"/>
  <c r="H52" i="1"/>
  <c r="I52" i="1" s="1"/>
  <c r="J52" i="1"/>
  <c r="K52" i="1" s="1"/>
  <c r="L52" i="1"/>
  <c r="M52" i="1" s="1"/>
  <c r="H53" i="1"/>
  <c r="I53" i="1" s="1"/>
  <c r="J53" i="1"/>
  <c r="K53" i="1" s="1"/>
  <c r="L53" i="1"/>
  <c r="M53" i="1" s="1"/>
  <c r="H54" i="1"/>
  <c r="I54" i="1" s="1"/>
  <c r="J54" i="1"/>
  <c r="K54" i="1" s="1"/>
  <c r="L54" i="1"/>
  <c r="M54" i="1" s="1"/>
  <c r="H55" i="1"/>
  <c r="I55" i="1" s="1"/>
  <c r="J55" i="1"/>
  <c r="L55" i="1"/>
  <c r="M55" i="1" s="1"/>
  <c r="H56" i="1"/>
  <c r="I56" i="1" s="1"/>
  <c r="J56" i="1"/>
  <c r="K56" i="1" s="1"/>
  <c r="L56" i="1"/>
  <c r="M56" i="1" s="1"/>
  <c r="H57" i="1"/>
  <c r="I57" i="1" s="1"/>
  <c r="J57" i="1"/>
  <c r="K57" i="1" s="1"/>
  <c r="L57" i="1"/>
  <c r="M57" i="1" s="1"/>
  <c r="H58" i="1"/>
  <c r="I58" i="1" s="1"/>
  <c r="J58" i="1"/>
  <c r="K58" i="1" s="1"/>
  <c r="L58" i="1"/>
  <c r="M58" i="1" s="1"/>
  <c r="H59" i="1"/>
  <c r="I59" i="1" s="1"/>
  <c r="J59" i="1"/>
  <c r="K59" i="1" s="1"/>
  <c r="L59" i="1"/>
  <c r="M59" i="1" s="1"/>
  <c r="H60" i="1"/>
  <c r="I60" i="1" s="1"/>
  <c r="J60" i="1"/>
  <c r="K60" i="1" s="1"/>
  <c r="L60" i="1"/>
  <c r="H61" i="1"/>
  <c r="I61" i="1" s="1"/>
  <c r="J61" i="1"/>
  <c r="K61" i="1" s="1"/>
  <c r="L61" i="1"/>
  <c r="M61" i="1" s="1"/>
  <c r="H62" i="1"/>
  <c r="I62" i="1" s="1"/>
  <c r="J62" i="1"/>
  <c r="K62" i="1" s="1"/>
  <c r="L62" i="1"/>
  <c r="M62" i="1" s="1"/>
  <c r="H63" i="1"/>
  <c r="I63" i="1" s="1"/>
  <c r="J63" i="1"/>
  <c r="L63" i="1"/>
  <c r="M63" i="1" s="1"/>
  <c r="H64" i="1"/>
  <c r="I64" i="1" s="1"/>
  <c r="J64" i="1"/>
  <c r="K64" i="1" s="1"/>
  <c r="L64" i="1"/>
  <c r="M64" i="1" s="1"/>
  <c r="H65" i="1"/>
  <c r="I65" i="1" s="1"/>
  <c r="J65" i="1"/>
  <c r="K65" i="1" s="1"/>
  <c r="L65" i="1"/>
  <c r="M65" i="1" s="1"/>
  <c r="H66" i="1"/>
  <c r="I66" i="1" s="1"/>
  <c r="J66" i="1"/>
  <c r="K66" i="1" s="1"/>
  <c r="L66" i="1"/>
  <c r="M66" i="1" s="1"/>
  <c r="H67" i="1"/>
  <c r="I67" i="1" s="1"/>
  <c r="J67" i="1"/>
  <c r="K67" i="1" s="1"/>
  <c r="L67" i="1"/>
  <c r="M67" i="1" s="1"/>
  <c r="H68" i="1"/>
  <c r="I68" i="1" s="1"/>
  <c r="J68" i="1"/>
  <c r="K68" i="1" s="1"/>
  <c r="L68" i="1"/>
  <c r="M68" i="1" s="1"/>
  <c r="H69" i="1"/>
  <c r="I69" i="1" s="1"/>
  <c r="J69" i="1"/>
  <c r="K69" i="1" s="1"/>
  <c r="L69" i="1"/>
  <c r="M69" i="1" s="1"/>
  <c r="H70" i="1"/>
  <c r="I70" i="1" s="1"/>
  <c r="J70" i="1"/>
  <c r="K70" i="1" s="1"/>
  <c r="L70" i="1"/>
  <c r="M70" i="1" s="1"/>
  <c r="H71" i="1"/>
  <c r="I71" i="1" s="1"/>
  <c r="J71" i="1"/>
  <c r="L71" i="1"/>
  <c r="M71" i="1" s="1"/>
  <c r="H72" i="1"/>
  <c r="I72" i="1" s="1"/>
  <c r="J72" i="1"/>
  <c r="K72" i="1" s="1"/>
  <c r="L72" i="1"/>
  <c r="M72" i="1" s="1"/>
  <c r="H73" i="1"/>
  <c r="I73" i="1" s="1"/>
  <c r="J73" i="1"/>
  <c r="K73" i="1" s="1"/>
  <c r="L73" i="1"/>
  <c r="H74" i="1"/>
  <c r="I74" i="1" s="1"/>
  <c r="J74" i="1"/>
  <c r="K74" i="1" s="1"/>
  <c r="L74" i="1"/>
  <c r="M74" i="1" s="1"/>
  <c r="H75" i="1"/>
  <c r="I75" i="1" s="1"/>
  <c r="J75" i="1"/>
  <c r="K75" i="1" s="1"/>
  <c r="L75" i="1"/>
  <c r="M75" i="1" s="1"/>
  <c r="H76" i="1"/>
  <c r="I76" i="1" s="1"/>
  <c r="J76" i="1"/>
  <c r="K76" i="1" s="1"/>
  <c r="L76" i="1"/>
  <c r="M76" i="1" s="1"/>
  <c r="H77" i="1"/>
  <c r="I77" i="1" s="1"/>
  <c r="J77" i="1"/>
  <c r="K77" i="1" s="1"/>
  <c r="L77" i="1"/>
  <c r="M77" i="1" s="1"/>
  <c r="H78" i="1"/>
  <c r="I78" i="1" s="1"/>
  <c r="J78" i="1"/>
  <c r="K78" i="1" s="1"/>
  <c r="L78" i="1"/>
  <c r="M78" i="1" s="1"/>
  <c r="H79" i="1"/>
  <c r="I79" i="1" s="1"/>
  <c r="J79" i="1"/>
  <c r="K79" i="1" s="1"/>
  <c r="L79" i="1"/>
  <c r="M79" i="1" s="1"/>
  <c r="H80" i="1"/>
  <c r="I80" i="1" s="1"/>
  <c r="J80" i="1"/>
  <c r="K80" i="1" s="1"/>
  <c r="L80" i="1"/>
  <c r="M80" i="1" s="1"/>
  <c r="H81" i="1"/>
  <c r="I81" i="1" s="1"/>
  <c r="J81" i="1"/>
  <c r="K81" i="1" s="1"/>
  <c r="L81" i="1"/>
  <c r="M81" i="1" s="1"/>
  <c r="H82" i="1"/>
  <c r="J82" i="1"/>
  <c r="K82" i="1" s="1"/>
  <c r="L82" i="1"/>
  <c r="M82" i="1" s="1"/>
  <c r="H83" i="1"/>
  <c r="I83" i="1" s="1"/>
  <c r="J83" i="1"/>
  <c r="K83" i="1" s="1"/>
  <c r="L83" i="1"/>
  <c r="M83" i="1" s="1"/>
  <c r="H84" i="1"/>
  <c r="I84" i="1" s="1"/>
  <c r="J84" i="1"/>
  <c r="K84" i="1" s="1"/>
  <c r="L84" i="1"/>
  <c r="M84" i="1" s="1"/>
  <c r="H85" i="1"/>
  <c r="I85" i="1" s="1"/>
  <c r="J85" i="1"/>
  <c r="K85" i="1" s="1"/>
  <c r="L85" i="1"/>
  <c r="M85" i="1" s="1"/>
  <c r="H86" i="1"/>
  <c r="J86" i="1"/>
  <c r="K86" i="1" s="1"/>
  <c r="L86" i="1"/>
  <c r="M86" i="1" s="1"/>
  <c r="H87" i="1"/>
  <c r="I87" i="1" s="1"/>
  <c r="J87" i="1"/>
  <c r="K87" i="1" s="1"/>
  <c r="L87" i="1"/>
  <c r="M87" i="1" s="1"/>
  <c r="H88" i="1"/>
  <c r="I88" i="1" s="1"/>
  <c r="J88" i="1"/>
  <c r="K88" i="1" s="1"/>
  <c r="L88" i="1"/>
  <c r="M88" i="1" s="1"/>
  <c r="H89" i="1"/>
  <c r="I89" i="1" s="1"/>
  <c r="J89" i="1"/>
  <c r="K89" i="1" s="1"/>
  <c r="L89" i="1"/>
  <c r="M89" i="1" s="1"/>
  <c r="H90" i="1"/>
  <c r="J90" i="1"/>
  <c r="K90" i="1" s="1"/>
  <c r="L90" i="1"/>
  <c r="M90" i="1" s="1"/>
  <c r="H91" i="1"/>
  <c r="I91" i="1" s="1"/>
  <c r="J91" i="1"/>
  <c r="K91" i="1" s="1"/>
  <c r="L91" i="1"/>
  <c r="M91" i="1" s="1"/>
  <c r="H92" i="1"/>
  <c r="I92" i="1" s="1"/>
  <c r="J92" i="1"/>
  <c r="K92" i="1" s="1"/>
  <c r="L92" i="1"/>
  <c r="M92" i="1" s="1"/>
  <c r="H93" i="1"/>
  <c r="I93" i="1" s="1"/>
  <c r="J93" i="1"/>
  <c r="K93" i="1" s="1"/>
  <c r="L93" i="1"/>
  <c r="M93" i="1" s="1"/>
  <c r="H94" i="1"/>
  <c r="J94" i="1"/>
  <c r="K94" i="1" s="1"/>
  <c r="L94" i="1"/>
  <c r="M94" i="1" s="1"/>
  <c r="H95" i="1"/>
  <c r="I95" i="1" s="1"/>
  <c r="J95" i="1"/>
  <c r="K95" i="1" s="1"/>
  <c r="L95" i="1"/>
  <c r="M95" i="1" s="1"/>
  <c r="H96" i="1"/>
  <c r="I96" i="1" s="1"/>
  <c r="J96" i="1"/>
  <c r="K96" i="1" s="1"/>
  <c r="L96" i="1"/>
  <c r="M96" i="1" s="1"/>
  <c r="H97" i="1"/>
  <c r="I97" i="1" s="1"/>
  <c r="J97" i="1"/>
  <c r="K97" i="1" s="1"/>
  <c r="L97" i="1"/>
  <c r="M97" i="1" s="1"/>
  <c r="H98" i="1"/>
  <c r="J98" i="1"/>
  <c r="K98" i="1" s="1"/>
  <c r="L98" i="1"/>
  <c r="M98" i="1" s="1"/>
  <c r="H99" i="1"/>
  <c r="I99" i="1" s="1"/>
  <c r="J99" i="1"/>
  <c r="K99" i="1" s="1"/>
  <c r="L99" i="1"/>
  <c r="M99" i="1" s="1"/>
  <c r="H100" i="1"/>
  <c r="I100" i="1" s="1"/>
  <c r="J100" i="1"/>
  <c r="K100" i="1" s="1"/>
  <c r="L100" i="1"/>
  <c r="M100" i="1" s="1"/>
  <c r="H101" i="1"/>
  <c r="I101" i="1" s="1"/>
  <c r="J101" i="1"/>
  <c r="K101" i="1" s="1"/>
  <c r="L101" i="1"/>
  <c r="M101" i="1" s="1"/>
  <c r="H102" i="1"/>
  <c r="J102" i="1"/>
  <c r="K102" i="1" s="1"/>
  <c r="L102" i="1"/>
  <c r="M102" i="1" s="1"/>
  <c r="H103" i="1"/>
  <c r="I103" i="1" s="1"/>
  <c r="J103" i="1"/>
  <c r="K103" i="1" s="1"/>
  <c r="L103" i="1"/>
  <c r="M103" i="1" s="1"/>
  <c r="H104" i="1"/>
  <c r="I104" i="1" s="1"/>
  <c r="J104" i="1"/>
  <c r="K104" i="1" s="1"/>
  <c r="L104" i="1"/>
  <c r="M104" i="1" s="1"/>
  <c r="H105" i="1"/>
  <c r="I105" i="1" s="1"/>
  <c r="J105" i="1"/>
  <c r="K105" i="1" s="1"/>
  <c r="L105" i="1"/>
  <c r="M105" i="1" s="1"/>
  <c r="H106" i="1"/>
  <c r="J106" i="1"/>
  <c r="K106" i="1" s="1"/>
  <c r="L106" i="1"/>
  <c r="M106" i="1" s="1"/>
  <c r="H107" i="1"/>
  <c r="I107" i="1" s="1"/>
  <c r="J107" i="1"/>
  <c r="K107" i="1" s="1"/>
  <c r="L107" i="1"/>
  <c r="M107" i="1" s="1"/>
  <c r="H108" i="1"/>
  <c r="I108" i="1" s="1"/>
  <c r="J108" i="1"/>
  <c r="K108" i="1" s="1"/>
  <c r="L108" i="1"/>
  <c r="M108" i="1" s="1"/>
  <c r="H109" i="1"/>
  <c r="I109" i="1" s="1"/>
  <c r="J109" i="1"/>
  <c r="K109" i="1" s="1"/>
  <c r="L109" i="1"/>
  <c r="M109" i="1" s="1"/>
  <c r="H110" i="1"/>
  <c r="J110" i="1"/>
  <c r="K110" i="1" s="1"/>
  <c r="L110" i="1"/>
  <c r="M110" i="1" s="1"/>
  <c r="H111" i="1"/>
  <c r="I111" i="1" s="1"/>
  <c r="J111" i="1"/>
  <c r="K111" i="1"/>
  <c r="L111" i="1"/>
  <c r="M111" i="1" s="1"/>
  <c r="H112" i="1"/>
  <c r="I112" i="1" s="1"/>
  <c r="J112" i="1"/>
  <c r="K112" i="1" s="1"/>
  <c r="L112" i="1"/>
  <c r="M112" i="1" s="1"/>
  <c r="H113" i="1"/>
  <c r="I113" i="1" s="1"/>
  <c r="J113" i="1"/>
  <c r="K113" i="1" s="1"/>
  <c r="L113" i="1"/>
  <c r="M113" i="1" s="1"/>
  <c r="H114" i="1"/>
  <c r="J114" i="1"/>
  <c r="K114" i="1" s="1"/>
  <c r="L114" i="1"/>
  <c r="M114" i="1" s="1"/>
  <c r="H115" i="1"/>
  <c r="I115" i="1" s="1"/>
  <c r="J115" i="1"/>
  <c r="K115" i="1" s="1"/>
  <c r="L115" i="1"/>
  <c r="M115" i="1" s="1"/>
  <c r="H116" i="1"/>
  <c r="I116" i="1" s="1"/>
  <c r="J116" i="1"/>
  <c r="K116" i="1" s="1"/>
  <c r="L116" i="1"/>
  <c r="M116" i="1" s="1"/>
  <c r="H117" i="1"/>
  <c r="I117" i="1" s="1"/>
  <c r="J117" i="1"/>
  <c r="K117" i="1" s="1"/>
  <c r="L117" i="1"/>
  <c r="M117" i="1" s="1"/>
  <c r="H118" i="1"/>
  <c r="J118" i="1"/>
  <c r="K118" i="1" s="1"/>
  <c r="L118" i="1"/>
  <c r="M118" i="1" s="1"/>
  <c r="H119" i="1"/>
  <c r="I119" i="1" s="1"/>
  <c r="J119" i="1"/>
  <c r="K119" i="1" s="1"/>
  <c r="L119" i="1"/>
  <c r="M119" i="1" s="1"/>
  <c r="H120" i="1"/>
  <c r="I120" i="1" s="1"/>
  <c r="J120" i="1"/>
  <c r="K120" i="1" s="1"/>
  <c r="L120" i="1"/>
  <c r="M120" i="1" s="1"/>
  <c r="H121" i="1"/>
  <c r="I121" i="1" s="1"/>
  <c r="J121" i="1"/>
  <c r="K121" i="1" s="1"/>
  <c r="L121" i="1"/>
  <c r="M121" i="1" s="1"/>
  <c r="H122" i="1"/>
  <c r="J122" i="1"/>
  <c r="K122" i="1" s="1"/>
  <c r="L122" i="1"/>
  <c r="M122" i="1" s="1"/>
  <c r="H123" i="1"/>
  <c r="I123" i="1" s="1"/>
  <c r="J123" i="1"/>
  <c r="K123" i="1" s="1"/>
  <c r="L123" i="1"/>
  <c r="M123" i="1" s="1"/>
  <c r="H124" i="1"/>
  <c r="I124" i="1" s="1"/>
  <c r="J124" i="1"/>
  <c r="K124" i="1" s="1"/>
  <c r="L124" i="1"/>
  <c r="M124" i="1" s="1"/>
  <c r="H125" i="1"/>
  <c r="I125" i="1" s="1"/>
  <c r="J125" i="1"/>
  <c r="K125" i="1" s="1"/>
  <c r="L125" i="1"/>
  <c r="M125" i="1" s="1"/>
  <c r="H126" i="1"/>
  <c r="I126" i="1" s="1"/>
  <c r="J126" i="1"/>
  <c r="K126" i="1" s="1"/>
  <c r="L126" i="1"/>
  <c r="M126" i="1" s="1"/>
  <c r="H127" i="1"/>
  <c r="I127" i="1" s="1"/>
  <c r="J127" i="1"/>
  <c r="K127" i="1" s="1"/>
  <c r="L127" i="1"/>
  <c r="M127" i="1" s="1"/>
  <c r="H128" i="1"/>
  <c r="I128" i="1" s="1"/>
  <c r="J128" i="1"/>
  <c r="K128" i="1" s="1"/>
  <c r="L128" i="1"/>
  <c r="M128" i="1" s="1"/>
  <c r="H129" i="1"/>
  <c r="I129" i="1" s="1"/>
  <c r="J129" i="1"/>
  <c r="K129" i="1" s="1"/>
  <c r="L129" i="1"/>
  <c r="M129" i="1" s="1"/>
  <c r="H130" i="1"/>
  <c r="I130" i="1" s="1"/>
  <c r="J130" i="1"/>
  <c r="K130" i="1" s="1"/>
  <c r="L130" i="1"/>
  <c r="M130" i="1" s="1"/>
  <c r="H131" i="1"/>
  <c r="I131" i="1" s="1"/>
  <c r="J131" i="1"/>
  <c r="K131" i="1" s="1"/>
  <c r="L131" i="1"/>
  <c r="M131" i="1" s="1"/>
  <c r="H132" i="1"/>
  <c r="I132" i="1" s="1"/>
  <c r="J132" i="1"/>
  <c r="K132" i="1" s="1"/>
  <c r="L132" i="1"/>
  <c r="M132" i="1" s="1"/>
  <c r="H133" i="1"/>
  <c r="I133" i="1" s="1"/>
  <c r="J133" i="1"/>
  <c r="K133" i="1" s="1"/>
  <c r="L133" i="1"/>
  <c r="M133" i="1" s="1"/>
  <c r="H134" i="1"/>
  <c r="I134" i="1" s="1"/>
  <c r="J134" i="1"/>
  <c r="K134" i="1" s="1"/>
  <c r="L134" i="1"/>
  <c r="M134" i="1" s="1"/>
  <c r="H135" i="1"/>
  <c r="I135" i="1" s="1"/>
  <c r="J135" i="1"/>
  <c r="K135" i="1" s="1"/>
  <c r="L135" i="1"/>
  <c r="M135" i="1" s="1"/>
  <c r="H136" i="1"/>
  <c r="I136" i="1" s="1"/>
  <c r="J136" i="1"/>
  <c r="K136" i="1" s="1"/>
  <c r="L136" i="1"/>
  <c r="M136" i="1" s="1"/>
  <c r="H137" i="1"/>
  <c r="I137" i="1" s="1"/>
  <c r="J137" i="1"/>
  <c r="K137" i="1" s="1"/>
  <c r="L137" i="1"/>
  <c r="M137" i="1" s="1"/>
  <c r="H138" i="1"/>
  <c r="I138" i="1" s="1"/>
  <c r="J138" i="1"/>
  <c r="K138" i="1" s="1"/>
  <c r="L138" i="1"/>
  <c r="M138" i="1" s="1"/>
  <c r="H139" i="1"/>
  <c r="I139" i="1" s="1"/>
  <c r="J139" i="1"/>
  <c r="K139" i="1" s="1"/>
  <c r="L139" i="1"/>
  <c r="M139" i="1" s="1"/>
  <c r="H140" i="1"/>
  <c r="I140" i="1" s="1"/>
  <c r="J140" i="1"/>
  <c r="K140" i="1" s="1"/>
  <c r="L140" i="1"/>
  <c r="M140" i="1" s="1"/>
  <c r="H141" i="1"/>
  <c r="I141" i="1" s="1"/>
  <c r="J141" i="1"/>
  <c r="K141" i="1" s="1"/>
  <c r="L141" i="1"/>
  <c r="M141" i="1" s="1"/>
  <c r="H142" i="1"/>
  <c r="I142" i="1" s="1"/>
  <c r="J142" i="1"/>
  <c r="K142" i="1" s="1"/>
  <c r="L142" i="1"/>
  <c r="M142" i="1" s="1"/>
  <c r="H143" i="1"/>
  <c r="I143" i="1" s="1"/>
  <c r="J143" i="1"/>
  <c r="K143" i="1" s="1"/>
  <c r="L143" i="1"/>
  <c r="M143" i="1" s="1"/>
  <c r="H144" i="1"/>
  <c r="I144" i="1" s="1"/>
  <c r="J144" i="1"/>
  <c r="K144" i="1" s="1"/>
  <c r="L144" i="1"/>
  <c r="M144" i="1" s="1"/>
  <c r="H145" i="1"/>
  <c r="I145" i="1" s="1"/>
  <c r="J145" i="1"/>
  <c r="K145" i="1" s="1"/>
  <c r="L145" i="1"/>
  <c r="M145" i="1" s="1"/>
  <c r="H146" i="1"/>
  <c r="I146" i="1" s="1"/>
  <c r="J146" i="1"/>
  <c r="K146" i="1" s="1"/>
  <c r="L146" i="1"/>
  <c r="M146" i="1" s="1"/>
  <c r="H147" i="1"/>
  <c r="I147" i="1" s="1"/>
  <c r="J147" i="1"/>
  <c r="K147" i="1" s="1"/>
  <c r="L147" i="1"/>
  <c r="M147" i="1" s="1"/>
  <c r="H148" i="1"/>
  <c r="I148" i="1" s="1"/>
  <c r="J148" i="1"/>
  <c r="K148" i="1" s="1"/>
  <c r="L148" i="1"/>
  <c r="M148" i="1" s="1"/>
  <c r="H149" i="1"/>
  <c r="I149" i="1" s="1"/>
  <c r="J149" i="1"/>
  <c r="K149" i="1" s="1"/>
  <c r="L149" i="1"/>
  <c r="M149" i="1" s="1"/>
  <c r="H150" i="1"/>
  <c r="I150" i="1" s="1"/>
  <c r="J150" i="1"/>
  <c r="K150" i="1" s="1"/>
  <c r="L150" i="1"/>
  <c r="M150" i="1" s="1"/>
  <c r="H151" i="1"/>
  <c r="I151" i="1" s="1"/>
  <c r="J151" i="1"/>
  <c r="K151" i="1" s="1"/>
  <c r="L151" i="1"/>
  <c r="M151" i="1" s="1"/>
  <c r="H152" i="1"/>
  <c r="I152" i="1" s="1"/>
  <c r="J152" i="1"/>
  <c r="K152" i="1" s="1"/>
  <c r="L152" i="1"/>
  <c r="M152" i="1" s="1"/>
  <c r="H153" i="1"/>
  <c r="I153" i="1" s="1"/>
  <c r="J153" i="1"/>
  <c r="K153" i="1" s="1"/>
  <c r="L153" i="1"/>
  <c r="M153" i="1" s="1"/>
  <c r="H154" i="1"/>
  <c r="I154" i="1" s="1"/>
  <c r="J154" i="1"/>
  <c r="K154" i="1" s="1"/>
  <c r="L154" i="1"/>
  <c r="M154" i="1" s="1"/>
  <c r="H155" i="1"/>
  <c r="I155" i="1" s="1"/>
  <c r="J155" i="1"/>
  <c r="K155" i="1" s="1"/>
  <c r="L155" i="1"/>
  <c r="M155" i="1" s="1"/>
  <c r="H156" i="1"/>
  <c r="I156" i="1" s="1"/>
  <c r="J156" i="1"/>
  <c r="K156" i="1" s="1"/>
  <c r="L156" i="1"/>
  <c r="M156" i="1" s="1"/>
  <c r="H157" i="1"/>
  <c r="I157" i="1" s="1"/>
  <c r="J157" i="1"/>
  <c r="K157" i="1" s="1"/>
  <c r="L157" i="1"/>
  <c r="M157" i="1" s="1"/>
  <c r="H158" i="1"/>
  <c r="I158" i="1"/>
  <c r="J158" i="1"/>
  <c r="K158" i="1" s="1"/>
  <c r="L158" i="1"/>
  <c r="M158" i="1" s="1"/>
  <c r="H159" i="1"/>
  <c r="I159" i="1"/>
  <c r="J159" i="1"/>
  <c r="K159" i="1" s="1"/>
  <c r="L159" i="1"/>
  <c r="M159" i="1" s="1"/>
  <c r="H160" i="1"/>
  <c r="I160" i="1" s="1"/>
  <c r="J160" i="1"/>
  <c r="K160" i="1" s="1"/>
  <c r="L160" i="1"/>
  <c r="M160" i="1" s="1"/>
  <c r="H161" i="1"/>
  <c r="I161" i="1" s="1"/>
  <c r="J161" i="1"/>
  <c r="K161" i="1" s="1"/>
  <c r="L161" i="1"/>
  <c r="M161" i="1" s="1"/>
  <c r="H162" i="1"/>
  <c r="I162" i="1" s="1"/>
  <c r="J162" i="1"/>
  <c r="K162" i="1" s="1"/>
  <c r="L162" i="1"/>
  <c r="M162" i="1" s="1"/>
  <c r="H163" i="1"/>
  <c r="I163" i="1" s="1"/>
  <c r="J163" i="1"/>
  <c r="K163" i="1" s="1"/>
  <c r="L163" i="1"/>
  <c r="M163" i="1" s="1"/>
  <c r="H164" i="1"/>
  <c r="I164" i="1" s="1"/>
  <c r="J164" i="1"/>
  <c r="K164" i="1" s="1"/>
  <c r="L164" i="1"/>
  <c r="M164" i="1" s="1"/>
  <c r="H165" i="1"/>
  <c r="I165" i="1" s="1"/>
  <c r="J165" i="1"/>
  <c r="K165" i="1" s="1"/>
  <c r="L165" i="1"/>
  <c r="M165" i="1" s="1"/>
  <c r="H166" i="1"/>
  <c r="I166" i="1" s="1"/>
  <c r="J166" i="1"/>
  <c r="K166" i="1" s="1"/>
  <c r="L166" i="1"/>
  <c r="M166" i="1" s="1"/>
  <c r="H167" i="1"/>
  <c r="I167" i="1" s="1"/>
  <c r="J167" i="1"/>
  <c r="K167" i="1" s="1"/>
  <c r="L167" i="1"/>
  <c r="M167" i="1" s="1"/>
  <c r="H168" i="1"/>
  <c r="I168" i="1" s="1"/>
  <c r="J168" i="1"/>
  <c r="K168" i="1" s="1"/>
  <c r="L168" i="1"/>
  <c r="M168" i="1" s="1"/>
  <c r="H169" i="1"/>
  <c r="I169" i="1" s="1"/>
  <c r="J169" i="1"/>
  <c r="K169" i="1" s="1"/>
  <c r="L169" i="1"/>
  <c r="M169" i="1" s="1"/>
  <c r="H170" i="1"/>
  <c r="I170" i="1" s="1"/>
  <c r="J170" i="1"/>
  <c r="K170" i="1" s="1"/>
  <c r="L170" i="1"/>
  <c r="M170" i="1" s="1"/>
  <c r="H171" i="1"/>
  <c r="I171" i="1" s="1"/>
  <c r="J171" i="1"/>
  <c r="K171" i="1" s="1"/>
  <c r="L171" i="1"/>
  <c r="M171" i="1" s="1"/>
  <c r="H172" i="1"/>
  <c r="I172" i="1" s="1"/>
  <c r="J172" i="1"/>
  <c r="K172" i="1" s="1"/>
  <c r="L172" i="1"/>
  <c r="M172" i="1" s="1"/>
  <c r="H173" i="1"/>
  <c r="I173" i="1" s="1"/>
  <c r="J173" i="1"/>
  <c r="K173" i="1" s="1"/>
  <c r="L173" i="1"/>
  <c r="M173" i="1" s="1"/>
  <c r="H174" i="1"/>
  <c r="I174" i="1" s="1"/>
  <c r="J174" i="1"/>
  <c r="K174" i="1" s="1"/>
  <c r="L174" i="1"/>
  <c r="M174" i="1" s="1"/>
  <c r="H175" i="1"/>
  <c r="I175" i="1" s="1"/>
  <c r="J175" i="1"/>
  <c r="K175" i="1" s="1"/>
  <c r="L175" i="1"/>
  <c r="M175" i="1" s="1"/>
  <c r="H176" i="1"/>
  <c r="I176" i="1" s="1"/>
  <c r="J176" i="1"/>
  <c r="K176" i="1" s="1"/>
  <c r="L176" i="1"/>
  <c r="M176" i="1" s="1"/>
  <c r="H177" i="1"/>
  <c r="I177" i="1" s="1"/>
  <c r="J177" i="1"/>
  <c r="K177" i="1" s="1"/>
  <c r="L177" i="1"/>
  <c r="M177" i="1" s="1"/>
  <c r="H178" i="1"/>
  <c r="I178" i="1" s="1"/>
  <c r="J178" i="1"/>
  <c r="K178" i="1" s="1"/>
  <c r="L178" i="1"/>
  <c r="M178" i="1" s="1"/>
  <c r="H179" i="1"/>
  <c r="I179" i="1" s="1"/>
  <c r="J179" i="1"/>
  <c r="K179" i="1" s="1"/>
  <c r="L179" i="1"/>
  <c r="M179" i="1" s="1"/>
  <c r="H180" i="1"/>
  <c r="I180" i="1" s="1"/>
  <c r="J180" i="1"/>
  <c r="K180" i="1" s="1"/>
  <c r="L180" i="1"/>
  <c r="M180" i="1" s="1"/>
  <c r="H181" i="1"/>
  <c r="I181" i="1" s="1"/>
  <c r="J181" i="1"/>
  <c r="K181" i="1" s="1"/>
  <c r="L181" i="1"/>
  <c r="M181" i="1" s="1"/>
  <c r="H182" i="1"/>
  <c r="I182" i="1" s="1"/>
  <c r="J182" i="1"/>
  <c r="K182" i="1" s="1"/>
  <c r="L182" i="1"/>
  <c r="M182" i="1" s="1"/>
  <c r="H183" i="1"/>
  <c r="I183" i="1" s="1"/>
  <c r="J183" i="1"/>
  <c r="K183" i="1" s="1"/>
  <c r="L183" i="1"/>
  <c r="M183" i="1" s="1"/>
  <c r="H184" i="1"/>
  <c r="I184" i="1" s="1"/>
  <c r="J184" i="1"/>
  <c r="K184" i="1" s="1"/>
  <c r="L184" i="1"/>
  <c r="M184" i="1" s="1"/>
  <c r="H185" i="1"/>
  <c r="I185" i="1" s="1"/>
  <c r="J185" i="1"/>
  <c r="K185" i="1" s="1"/>
  <c r="L185" i="1"/>
  <c r="M185" i="1" s="1"/>
  <c r="H186" i="1"/>
  <c r="I186" i="1" s="1"/>
  <c r="J186" i="1"/>
  <c r="K186" i="1" s="1"/>
  <c r="L186" i="1"/>
  <c r="M186" i="1" s="1"/>
  <c r="H187" i="1"/>
  <c r="I187" i="1" s="1"/>
  <c r="J187" i="1"/>
  <c r="K187" i="1" s="1"/>
  <c r="L187" i="1"/>
  <c r="M187" i="1" s="1"/>
  <c r="H188" i="1"/>
  <c r="I188" i="1" s="1"/>
  <c r="J188" i="1"/>
  <c r="K188" i="1" s="1"/>
  <c r="L188" i="1"/>
  <c r="M188" i="1" s="1"/>
  <c r="H189" i="1"/>
  <c r="I189" i="1" s="1"/>
  <c r="J189" i="1"/>
  <c r="K189" i="1" s="1"/>
  <c r="L189" i="1"/>
  <c r="M189" i="1" s="1"/>
  <c r="H190" i="1"/>
  <c r="J190" i="1"/>
  <c r="K190" i="1" s="1"/>
  <c r="L190" i="1"/>
  <c r="M190" i="1" s="1"/>
  <c r="H191" i="1"/>
  <c r="I191" i="1" s="1"/>
  <c r="J191" i="1"/>
  <c r="K191" i="1" s="1"/>
  <c r="L191" i="1"/>
  <c r="M191" i="1" s="1"/>
  <c r="H192" i="1"/>
  <c r="J192" i="1"/>
  <c r="K192" i="1" s="1"/>
  <c r="L192" i="1"/>
  <c r="M192" i="1" s="1"/>
  <c r="H193" i="1"/>
  <c r="I193" i="1" s="1"/>
  <c r="J193" i="1"/>
  <c r="K193" i="1" s="1"/>
  <c r="L193" i="1"/>
  <c r="M193" i="1" s="1"/>
  <c r="H194" i="1"/>
  <c r="I194" i="1" s="1"/>
  <c r="J194" i="1"/>
  <c r="K194" i="1" s="1"/>
  <c r="L194" i="1"/>
  <c r="M194" i="1" s="1"/>
  <c r="H195" i="1"/>
  <c r="I195" i="1" s="1"/>
  <c r="J195" i="1"/>
  <c r="K195" i="1" s="1"/>
  <c r="L195" i="1"/>
  <c r="M195" i="1" s="1"/>
  <c r="H196" i="1"/>
  <c r="I196" i="1" s="1"/>
  <c r="J196" i="1"/>
  <c r="K196" i="1" s="1"/>
  <c r="L196" i="1"/>
  <c r="M196" i="1" s="1"/>
  <c r="H197" i="1"/>
  <c r="I197" i="1" s="1"/>
  <c r="J197" i="1"/>
  <c r="K197" i="1" s="1"/>
  <c r="L197" i="1"/>
  <c r="M197" i="1" s="1"/>
  <c r="H198" i="1"/>
  <c r="I198" i="1" s="1"/>
  <c r="J198" i="1"/>
  <c r="K198" i="1" s="1"/>
  <c r="L198" i="1"/>
  <c r="M198" i="1" s="1"/>
  <c r="H199" i="1"/>
  <c r="I199" i="1" s="1"/>
  <c r="J199" i="1"/>
  <c r="K199" i="1" s="1"/>
  <c r="L199" i="1"/>
  <c r="M199" i="1" s="1"/>
  <c r="H200" i="1"/>
  <c r="I200" i="1" s="1"/>
  <c r="J200" i="1"/>
  <c r="K200" i="1" s="1"/>
  <c r="L200" i="1"/>
  <c r="M200" i="1" s="1"/>
  <c r="H201" i="1"/>
  <c r="I201" i="1" s="1"/>
  <c r="J201" i="1"/>
  <c r="K201" i="1" s="1"/>
  <c r="L201" i="1"/>
  <c r="M201" i="1" s="1"/>
  <c r="H202" i="1"/>
  <c r="I202" i="1" s="1"/>
  <c r="J202" i="1"/>
  <c r="K202" i="1" s="1"/>
  <c r="L202" i="1"/>
  <c r="M202" i="1" s="1"/>
  <c r="H203" i="1"/>
  <c r="I203" i="1" s="1"/>
  <c r="J203" i="1"/>
  <c r="K203" i="1" s="1"/>
  <c r="L203" i="1"/>
  <c r="M203" i="1" s="1"/>
  <c r="H204" i="1"/>
  <c r="I204" i="1" s="1"/>
  <c r="J204" i="1"/>
  <c r="K204" i="1" s="1"/>
  <c r="L204" i="1"/>
  <c r="M204" i="1" s="1"/>
  <c r="H205" i="1"/>
  <c r="I205" i="1" s="1"/>
  <c r="J205" i="1"/>
  <c r="K205" i="1" s="1"/>
  <c r="L205" i="1"/>
  <c r="M205" i="1" s="1"/>
  <c r="H206" i="1"/>
  <c r="I206" i="1" s="1"/>
  <c r="J206" i="1"/>
  <c r="K206" i="1" s="1"/>
  <c r="L206" i="1"/>
  <c r="M206" i="1" s="1"/>
  <c r="H207" i="1"/>
  <c r="I207" i="1" s="1"/>
  <c r="J207" i="1"/>
  <c r="K207" i="1" s="1"/>
  <c r="L207" i="1"/>
  <c r="M207" i="1" s="1"/>
  <c r="H208" i="1"/>
  <c r="I208" i="1"/>
  <c r="J208" i="1"/>
  <c r="K208" i="1" s="1"/>
  <c r="L208" i="1"/>
  <c r="M208" i="1"/>
  <c r="N208" i="1"/>
  <c r="O208" i="1" s="1"/>
  <c r="H209" i="1"/>
  <c r="I209" i="1"/>
  <c r="J209" i="1"/>
  <c r="K209" i="1" s="1"/>
  <c r="L209" i="1"/>
  <c r="N209" i="1" s="1"/>
  <c r="O209" i="1" s="1"/>
  <c r="M209" i="1"/>
  <c r="H210" i="1"/>
  <c r="N210" i="1" s="1"/>
  <c r="O210" i="1" s="1"/>
  <c r="I210" i="1"/>
  <c r="J210" i="1"/>
  <c r="K210" i="1" s="1"/>
  <c r="L210" i="1"/>
  <c r="M210" i="1"/>
  <c r="H211" i="1"/>
  <c r="N211" i="1" s="1"/>
  <c r="O211" i="1" s="1"/>
  <c r="J211" i="1"/>
  <c r="K211" i="1" s="1"/>
  <c r="L211" i="1"/>
  <c r="M211" i="1" s="1"/>
  <c r="H212" i="1"/>
  <c r="N212" i="1" s="1"/>
  <c r="O212" i="1" s="1"/>
  <c r="J212" i="1"/>
  <c r="K212" i="1" s="1"/>
  <c r="L212" i="1"/>
  <c r="M212" i="1" s="1"/>
  <c r="H213" i="1"/>
  <c r="J213" i="1"/>
  <c r="K213" i="1" s="1"/>
  <c r="L213" i="1"/>
  <c r="M213" i="1" s="1"/>
  <c r="H214" i="1"/>
  <c r="J214" i="1"/>
  <c r="K214" i="1" s="1"/>
  <c r="L214" i="1"/>
  <c r="M214" i="1" s="1"/>
  <c r="H215" i="1"/>
  <c r="J215" i="1"/>
  <c r="K215" i="1" s="1"/>
  <c r="L215" i="1"/>
  <c r="M215" i="1" s="1"/>
  <c r="H216" i="1"/>
  <c r="J216" i="1"/>
  <c r="K216" i="1" s="1"/>
  <c r="L216" i="1"/>
  <c r="M216" i="1" s="1"/>
  <c r="H217" i="1"/>
  <c r="J217" i="1"/>
  <c r="K217" i="1" s="1"/>
  <c r="L217" i="1"/>
  <c r="M217" i="1" s="1"/>
  <c r="H218" i="1"/>
  <c r="J218" i="1"/>
  <c r="K218" i="1" s="1"/>
  <c r="L218" i="1"/>
  <c r="M218" i="1" s="1"/>
  <c r="H219" i="1"/>
  <c r="J219" i="1"/>
  <c r="K219" i="1" s="1"/>
  <c r="L219" i="1"/>
  <c r="M219" i="1" s="1"/>
  <c r="H220" i="1"/>
  <c r="J220" i="1"/>
  <c r="K220" i="1" s="1"/>
  <c r="L220" i="1"/>
  <c r="M220" i="1" s="1"/>
  <c r="H221" i="1"/>
  <c r="J221" i="1"/>
  <c r="K221" i="1" s="1"/>
  <c r="L221" i="1"/>
  <c r="M221" i="1" s="1"/>
  <c r="H222" i="1"/>
  <c r="J222" i="1"/>
  <c r="K222" i="1" s="1"/>
  <c r="L222" i="1"/>
  <c r="M222" i="1" s="1"/>
  <c r="H223" i="1"/>
  <c r="J223" i="1"/>
  <c r="K223" i="1" s="1"/>
  <c r="L223" i="1"/>
  <c r="M223" i="1" s="1"/>
  <c r="H224" i="1"/>
  <c r="J224" i="1"/>
  <c r="K224" i="1" s="1"/>
  <c r="L224" i="1"/>
  <c r="M224" i="1" s="1"/>
  <c r="H225" i="1"/>
  <c r="J225" i="1"/>
  <c r="K225" i="1" s="1"/>
  <c r="L225" i="1"/>
  <c r="M225" i="1" s="1"/>
  <c r="H226" i="1"/>
  <c r="J226" i="1"/>
  <c r="K226" i="1" s="1"/>
  <c r="L226" i="1"/>
  <c r="M226" i="1" s="1"/>
  <c r="H227" i="1"/>
  <c r="J227" i="1"/>
  <c r="K227" i="1" s="1"/>
  <c r="L227" i="1"/>
  <c r="M227" i="1" s="1"/>
  <c r="H228" i="1"/>
  <c r="J228" i="1"/>
  <c r="K228" i="1" s="1"/>
  <c r="L228" i="1"/>
  <c r="M228" i="1" s="1"/>
  <c r="H229" i="1"/>
  <c r="J229" i="1"/>
  <c r="K229" i="1" s="1"/>
  <c r="L229" i="1"/>
  <c r="M229" i="1" s="1"/>
  <c r="H230" i="1"/>
  <c r="J230" i="1"/>
  <c r="K230" i="1" s="1"/>
  <c r="L230" i="1"/>
  <c r="M230" i="1" s="1"/>
  <c r="H231" i="1"/>
  <c r="J231" i="1"/>
  <c r="K231" i="1" s="1"/>
  <c r="L231" i="1"/>
  <c r="M231" i="1" s="1"/>
  <c r="H232" i="1"/>
  <c r="J232" i="1"/>
  <c r="K232" i="1" s="1"/>
  <c r="L232" i="1"/>
  <c r="M232" i="1" s="1"/>
  <c r="H233" i="1"/>
  <c r="J233" i="1"/>
  <c r="K233" i="1" s="1"/>
  <c r="L233" i="1"/>
  <c r="M233" i="1" s="1"/>
  <c r="H234" i="1"/>
  <c r="J234" i="1"/>
  <c r="K234" i="1" s="1"/>
  <c r="L234" i="1"/>
  <c r="M234" i="1" s="1"/>
  <c r="H235" i="1"/>
  <c r="J235" i="1"/>
  <c r="K235" i="1" s="1"/>
  <c r="L235" i="1"/>
  <c r="M235" i="1" s="1"/>
  <c r="H236" i="1"/>
  <c r="J236" i="1"/>
  <c r="K236" i="1" s="1"/>
  <c r="L236" i="1"/>
  <c r="M236" i="1" s="1"/>
  <c r="H237" i="1"/>
  <c r="J237" i="1"/>
  <c r="K237" i="1" s="1"/>
  <c r="L237" i="1"/>
  <c r="M237" i="1" s="1"/>
  <c r="H238" i="1"/>
  <c r="J238" i="1"/>
  <c r="K238" i="1" s="1"/>
  <c r="L238" i="1"/>
  <c r="M238" i="1" s="1"/>
  <c r="H239" i="1"/>
  <c r="J239" i="1"/>
  <c r="K239" i="1" s="1"/>
  <c r="L239" i="1"/>
  <c r="M239" i="1" s="1"/>
  <c r="H240" i="1"/>
  <c r="J240" i="1"/>
  <c r="K240" i="1" s="1"/>
  <c r="L240" i="1"/>
  <c r="M240" i="1" s="1"/>
  <c r="H241" i="1"/>
  <c r="J241" i="1"/>
  <c r="K241" i="1" s="1"/>
  <c r="L241" i="1"/>
  <c r="M241" i="1" s="1"/>
  <c r="H242" i="1"/>
  <c r="J242" i="1"/>
  <c r="K242" i="1" s="1"/>
  <c r="L242" i="1"/>
  <c r="M242" i="1" s="1"/>
  <c r="H243" i="1"/>
  <c r="I243" i="1" s="1"/>
  <c r="J243" i="1"/>
  <c r="K243" i="1" s="1"/>
  <c r="L243" i="1"/>
  <c r="M243" i="1" s="1"/>
  <c r="H244" i="1"/>
  <c r="I244" i="1" s="1"/>
  <c r="J244" i="1"/>
  <c r="K244" i="1" s="1"/>
  <c r="L244" i="1"/>
  <c r="M244" i="1" s="1"/>
  <c r="H245" i="1"/>
  <c r="I245" i="1" s="1"/>
  <c r="J245" i="1"/>
  <c r="K245" i="1" s="1"/>
  <c r="L245" i="1"/>
  <c r="M245" i="1" s="1"/>
  <c r="H246" i="1"/>
  <c r="I246" i="1" s="1"/>
  <c r="J246" i="1"/>
  <c r="K246" i="1" s="1"/>
  <c r="L246" i="1"/>
  <c r="M246" i="1" s="1"/>
  <c r="H247" i="1"/>
  <c r="I247" i="1" s="1"/>
  <c r="J247" i="1"/>
  <c r="K247" i="1" s="1"/>
  <c r="L247" i="1"/>
  <c r="M247" i="1" s="1"/>
  <c r="H248" i="1"/>
  <c r="I248" i="1" s="1"/>
  <c r="J248" i="1"/>
  <c r="K248" i="1" s="1"/>
  <c r="L248" i="1"/>
  <c r="M248" i="1" s="1"/>
  <c r="H249" i="1"/>
  <c r="I249" i="1" s="1"/>
  <c r="J249" i="1"/>
  <c r="K249" i="1" s="1"/>
  <c r="L249" i="1"/>
  <c r="M249" i="1" s="1"/>
  <c r="H250" i="1"/>
  <c r="I250" i="1"/>
  <c r="J250" i="1"/>
  <c r="K250" i="1"/>
  <c r="L250" i="1"/>
  <c r="M250" i="1"/>
  <c r="N250" i="1"/>
  <c r="O250" i="1"/>
  <c r="H251" i="1"/>
  <c r="I251" i="1"/>
  <c r="J251" i="1"/>
  <c r="K251" i="1"/>
  <c r="L251" i="1"/>
  <c r="M251" i="1"/>
  <c r="N251" i="1"/>
  <c r="O251" i="1"/>
  <c r="H252" i="1"/>
  <c r="I252" i="1"/>
  <c r="J252" i="1"/>
  <c r="K252" i="1"/>
  <c r="L252" i="1"/>
  <c r="M252" i="1"/>
  <c r="N252" i="1"/>
  <c r="O252" i="1"/>
  <c r="H253" i="1"/>
  <c r="I253" i="1"/>
  <c r="J253" i="1"/>
  <c r="K253" i="1"/>
  <c r="L253" i="1"/>
  <c r="M253" i="1"/>
  <c r="N253" i="1"/>
  <c r="O253" i="1"/>
  <c r="H254" i="1"/>
  <c r="I254" i="1"/>
  <c r="J254" i="1"/>
  <c r="K254" i="1"/>
  <c r="L254" i="1"/>
  <c r="M254" i="1"/>
  <c r="N254" i="1"/>
  <c r="O254" i="1"/>
  <c r="H255" i="1"/>
  <c r="I255" i="1"/>
  <c r="J255" i="1"/>
  <c r="K255" i="1"/>
  <c r="L255" i="1"/>
  <c r="M255" i="1"/>
  <c r="N255" i="1"/>
  <c r="O255" i="1"/>
  <c r="H256" i="1"/>
  <c r="I256" i="1"/>
  <c r="J256" i="1"/>
  <c r="K256" i="1"/>
  <c r="L256" i="1"/>
  <c r="M256" i="1"/>
  <c r="N256" i="1"/>
  <c r="O256" i="1"/>
  <c r="H257" i="1"/>
  <c r="I257" i="1"/>
  <c r="J257" i="1"/>
  <c r="K257" i="1"/>
  <c r="L257" i="1"/>
  <c r="M257" i="1"/>
  <c r="N257" i="1"/>
  <c r="O257" i="1"/>
  <c r="H258" i="1"/>
  <c r="I258" i="1"/>
  <c r="J258" i="1"/>
  <c r="K258" i="1"/>
  <c r="L258" i="1"/>
  <c r="M258" i="1"/>
  <c r="N258" i="1"/>
  <c r="O258" i="1"/>
  <c r="H259" i="1"/>
  <c r="I259" i="1"/>
  <c r="J259" i="1"/>
  <c r="K259" i="1"/>
  <c r="L259" i="1"/>
  <c r="M259" i="1"/>
  <c r="N259" i="1"/>
  <c r="O259" i="1"/>
  <c r="H260" i="1"/>
  <c r="I260" i="1"/>
  <c r="J260" i="1"/>
  <c r="K260" i="1"/>
  <c r="L260" i="1"/>
  <c r="M260" i="1"/>
  <c r="N260" i="1"/>
  <c r="O260" i="1"/>
  <c r="H261" i="1"/>
  <c r="I261" i="1"/>
  <c r="J261" i="1"/>
  <c r="K261" i="1"/>
  <c r="L261" i="1"/>
  <c r="M261" i="1"/>
  <c r="N261" i="1"/>
  <c r="O261" i="1"/>
  <c r="H262" i="1"/>
  <c r="I262" i="1"/>
  <c r="J262" i="1"/>
  <c r="K262" i="1"/>
  <c r="L262" i="1"/>
  <c r="M262" i="1"/>
  <c r="N262" i="1"/>
  <c r="O262" i="1"/>
  <c r="H263" i="1"/>
  <c r="I263" i="1"/>
  <c r="J263" i="1"/>
  <c r="K263" i="1"/>
  <c r="L263" i="1"/>
  <c r="M263" i="1"/>
  <c r="N263" i="1"/>
  <c r="O263" i="1"/>
  <c r="H264" i="1"/>
  <c r="I264" i="1"/>
  <c r="J264" i="1"/>
  <c r="K264" i="1"/>
  <c r="L264" i="1"/>
  <c r="M264" i="1"/>
  <c r="N264" i="1"/>
  <c r="O264" i="1"/>
  <c r="H265" i="1"/>
  <c r="I265" i="1"/>
  <c r="J265" i="1"/>
  <c r="K265" i="1"/>
  <c r="L265" i="1"/>
  <c r="M265" i="1"/>
  <c r="N265" i="1"/>
  <c r="O265" i="1"/>
  <c r="H266" i="1"/>
  <c r="I266" i="1"/>
  <c r="J266" i="1"/>
  <c r="K266" i="1"/>
  <c r="L266" i="1"/>
  <c r="M266" i="1"/>
  <c r="N266" i="1"/>
  <c r="O266" i="1"/>
  <c r="H267" i="1"/>
  <c r="I267" i="1"/>
  <c r="J267" i="1"/>
  <c r="K267" i="1"/>
  <c r="L267" i="1"/>
  <c r="M267" i="1"/>
  <c r="N267" i="1"/>
  <c r="O267" i="1"/>
  <c r="H268" i="1"/>
  <c r="I268" i="1"/>
  <c r="J268" i="1"/>
  <c r="K268" i="1"/>
  <c r="L268" i="1"/>
  <c r="M268" i="1"/>
  <c r="N268" i="1"/>
  <c r="O268" i="1"/>
  <c r="H269" i="1"/>
  <c r="I269" i="1"/>
  <c r="J269" i="1"/>
  <c r="K269" i="1"/>
  <c r="L269" i="1"/>
  <c r="M269" i="1"/>
  <c r="N269" i="1"/>
  <c r="O269" i="1"/>
  <c r="H270" i="1"/>
  <c r="I270" i="1"/>
  <c r="J270" i="1"/>
  <c r="K270" i="1"/>
  <c r="L270" i="1"/>
  <c r="M270" i="1"/>
  <c r="N270" i="1"/>
  <c r="O270" i="1"/>
  <c r="H271" i="1"/>
  <c r="I271" i="1"/>
  <c r="J271" i="1"/>
  <c r="K271" i="1"/>
  <c r="L271" i="1"/>
  <c r="M271" i="1"/>
  <c r="N271" i="1"/>
  <c r="O271" i="1"/>
  <c r="H272" i="1"/>
  <c r="I272" i="1"/>
  <c r="J272" i="1"/>
  <c r="K272" i="1"/>
  <c r="L272" i="1"/>
  <c r="M272" i="1"/>
  <c r="N272" i="1"/>
  <c r="O272" i="1"/>
  <c r="H273" i="1"/>
  <c r="I273" i="1"/>
  <c r="J273" i="1"/>
  <c r="K273" i="1"/>
  <c r="L273" i="1"/>
  <c r="M273" i="1"/>
  <c r="N273" i="1"/>
  <c r="O273" i="1"/>
  <c r="H274" i="1"/>
  <c r="I274" i="1"/>
  <c r="J274" i="1"/>
  <c r="K274" i="1"/>
  <c r="L274" i="1"/>
  <c r="M274" i="1"/>
  <c r="N274" i="1"/>
  <c r="O274" i="1"/>
  <c r="H275" i="1"/>
  <c r="I275" i="1"/>
  <c r="J275" i="1"/>
  <c r="K275" i="1"/>
  <c r="L275" i="1"/>
  <c r="M275" i="1"/>
  <c r="N275" i="1"/>
  <c r="O275" i="1"/>
  <c r="H276" i="1"/>
  <c r="I276" i="1"/>
  <c r="J276" i="1"/>
  <c r="K276" i="1"/>
  <c r="L276" i="1"/>
  <c r="M276" i="1"/>
  <c r="N276" i="1"/>
  <c r="O276" i="1"/>
  <c r="H277" i="1"/>
  <c r="I277" i="1"/>
  <c r="J277" i="1"/>
  <c r="K277" i="1"/>
  <c r="L277" i="1"/>
  <c r="M277" i="1"/>
  <c r="N277" i="1"/>
  <c r="O277" i="1"/>
  <c r="H278" i="1"/>
  <c r="I278" i="1"/>
  <c r="J278" i="1"/>
  <c r="K278" i="1"/>
  <c r="L278" i="1"/>
  <c r="M278" i="1"/>
  <c r="N278" i="1"/>
  <c r="O278" i="1"/>
  <c r="H279" i="1"/>
  <c r="I279" i="1"/>
  <c r="J279" i="1"/>
  <c r="K279" i="1"/>
  <c r="L279" i="1"/>
  <c r="M279" i="1"/>
  <c r="N279" i="1"/>
  <c r="O279" i="1"/>
  <c r="H280" i="1"/>
  <c r="I280" i="1"/>
  <c r="J280" i="1"/>
  <c r="K280" i="1"/>
  <c r="L280" i="1"/>
  <c r="M280" i="1"/>
  <c r="N280" i="1"/>
  <c r="O280" i="1"/>
  <c r="H281" i="1"/>
  <c r="I281" i="1"/>
  <c r="J281" i="1"/>
  <c r="K281" i="1"/>
  <c r="L281" i="1"/>
  <c r="M281" i="1"/>
  <c r="N281" i="1"/>
  <c r="O281" i="1"/>
  <c r="H282" i="1"/>
  <c r="I282" i="1"/>
  <c r="J282" i="1"/>
  <c r="K282" i="1"/>
  <c r="L282" i="1"/>
  <c r="M282" i="1"/>
  <c r="N282" i="1"/>
  <c r="O282" i="1"/>
  <c r="H283" i="1"/>
  <c r="I283" i="1"/>
  <c r="J283" i="1"/>
  <c r="K283" i="1"/>
  <c r="L283" i="1"/>
  <c r="M283" i="1"/>
  <c r="N283" i="1"/>
  <c r="O283" i="1"/>
  <c r="H284" i="1"/>
  <c r="I284" i="1"/>
  <c r="J284" i="1"/>
  <c r="K284" i="1"/>
  <c r="L284" i="1"/>
  <c r="M284" i="1"/>
  <c r="N284" i="1"/>
  <c r="O284" i="1"/>
  <c r="H285" i="1"/>
  <c r="I285" i="1"/>
  <c r="J285" i="1"/>
  <c r="K285" i="1"/>
  <c r="L285" i="1"/>
  <c r="M285" i="1"/>
  <c r="N285" i="1"/>
  <c r="O285" i="1"/>
  <c r="H286" i="1"/>
  <c r="I286" i="1"/>
  <c r="J286" i="1"/>
  <c r="K286" i="1"/>
  <c r="L286" i="1"/>
  <c r="M286" i="1"/>
  <c r="N286" i="1"/>
  <c r="O286" i="1"/>
  <c r="H287" i="1"/>
  <c r="I287" i="1"/>
  <c r="J287" i="1"/>
  <c r="K287" i="1"/>
  <c r="L287" i="1"/>
  <c r="M287" i="1"/>
  <c r="N287" i="1"/>
  <c r="O287" i="1"/>
  <c r="H288" i="1"/>
  <c r="I288" i="1"/>
  <c r="J288" i="1"/>
  <c r="K288" i="1"/>
  <c r="L288" i="1"/>
  <c r="M288" i="1"/>
  <c r="N288" i="1"/>
  <c r="O288" i="1"/>
  <c r="H289" i="1"/>
  <c r="I289" i="1"/>
  <c r="J289" i="1"/>
  <c r="K289" i="1"/>
  <c r="L289" i="1"/>
  <c r="M289" i="1"/>
  <c r="N289" i="1"/>
  <c r="O289" i="1"/>
  <c r="H290" i="1"/>
  <c r="I290" i="1"/>
  <c r="J290" i="1"/>
  <c r="K290" i="1"/>
  <c r="L290" i="1"/>
  <c r="M290" i="1"/>
  <c r="N290" i="1"/>
  <c r="O290" i="1"/>
  <c r="H291" i="1"/>
  <c r="I291" i="1"/>
  <c r="J291" i="1"/>
  <c r="K291" i="1"/>
  <c r="L291" i="1"/>
  <c r="M291" i="1"/>
  <c r="N291" i="1"/>
  <c r="O291" i="1"/>
  <c r="H292" i="1"/>
  <c r="I292" i="1"/>
  <c r="J292" i="1"/>
  <c r="K292" i="1"/>
  <c r="L292" i="1"/>
  <c r="M292" i="1"/>
  <c r="N292" i="1"/>
  <c r="O292" i="1"/>
  <c r="H293" i="1"/>
  <c r="I293" i="1"/>
  <c r="J293" i="1"/>
  <c r="K293" i="1"/>
  <c r="L293" i="1"/>
  <c r="M293" i="1"/>
  <c r="N293" i="1"/>
  <c r="O293" i="1"/>
  <c r="H294" i="1"/>
  <c r="I294" i="1"/>
  <c r="J294" i="1"/>
  <c r="K294" i="1"/>
  <c r="L294" i="1"/>
  <c r="M294" i="1"/>
  <c r="N294" i="1"/>
  <c r="O294" i="1"/>
  <c r="H295" i="1"/>
  <c r="I295" i="1"/>
  <c r="J295" i="1"/>
  <c r="K295" i="1"/>
  <c r="L295" i="1"/>
  <c r="M295" i="1"/>
  <c r="N295" i="1"/>
  <c r="O295" i="1"/>
  <c r="H296" i="1"/>
  <c r="I296" i="1"/>
  <c r="J296" i="1"/>
  <c r="K296" i="1"/>
  <c r="L296" i="1"/>
  <c r="M296" i="1"/>
  <c r="N296" i="1"/>
  <c r="O296" i="1"/>
  <c r="H297" i="1"/>
  <c r="I297" i="1"/>
  <c r="J297" i="1"/>
  <c r="K297" i="1"/>
  <c r="L297" i="1"/>
  <c r="M297" i="1"/>
  <c r="N297" i="1"/>
  <c r="O297" i="1"/>
  <c r="H298" i="1"/>
  <c r="I298" i="1"/>
  <c r="J298" i="1"/>
  <c r="K298" i="1"/>
  <c r="L298" i="1"/>
  <c r="M298" i="1"/>
  <c r="N298" i="1"/>
  <c r="O298" i="1"/>
  <c r="H299" i="1"/>
  <c r="I299" i="1"/>
  <c r="J299" i="1"/>
  <c r="K299" i="1"/>
  <c r="L299" i="1"/>
  <c r="M299" i="1"/>
  <c r="N299" i="1"/>
  <c r="O299" i="1"/>
  <c r="H300" i="1"/>
  <c r="I300" i="1"/>
  <c r="J300" i="1"/>
  <c r="K300" i="1"/>
  <c r="L300" i="1"/>
  <c r="M300" i="1"/>
  <c r="N300" i="1"/>
  <c r="O300" i="1"/>
  <c r="H301" i="1"/>
  <c r="I301" i="1"/>
  <c r="J301" i="1"/>
  <c r="K301" i="1"/>
  <c r="L301" i="1"/>
  <c r="M301" i="1"/>
  <c r="N301" i="1"/>
  <c r="O301" i="1"/>
  <c r="H302" i="1"/>
  <c r="I302" i="1"/>
  <c r="J302" i="1"/>
  <c r="K302" i="1"/>
  <c r="L302" i="1"/>
  <c r="M302" i="1"/>
  <c r="N302" i="1"/>
  <c r="O302" i="1"/>
  <c r="H303" i="1"/>
  <c r="I303" i="1"/>
  <c r="J303" i="1"/>
  <c r="K303" i="1"/>
  <c r="L303" i="1"/>
  <c r="M303" i="1"/>
  <c r="N303" i="1"/>
  <c r="O303" i="1"/>
  <c r="H304" i="1"/>
  <c r="I304" i="1"/>
  <c r="J304" i="1"/>
  <c r="K304" i="1"/>
  <c r="L304" i="1"/>
  <c r="M304" i="1"/>
  <c r="N304" i="1"/>
  <c r="O304" i="1"/>
  <c r="H305" i="1"/>
  <c r="I305" i="1"/>
  <c r="J305" i="1"/>
  <c r="K305" i="1"/>
  <c r="L305" i="1"/>
  <c r="M305" i="1"/>
  <c r="N305" i="1"/>
  <c r="O305" i="1"/>
  <c r="H306" i="1"/>
  <c r="I306" i="1"/>
  <c r="J306" i="1"/>
  <c r="K306" i="1"/>
  <c r="L306" i="1"/>
  <c r="M306" i="1"/>
  <c r="N306" i="1"/>
  <c r="O306" i="1"/>
  <c r="H307" i="1"/>
  <c r="I307" i="1"/>
  <c r="J307" i="1"/>
  <c r="K307" i="1"/>
  <c r="L307" i="1"/>
  <c r="M307" i="1"/>
  <c r="N307" i="1"/>
  <c r="O307" i="1"/>
  <c r="H308" i="1"/>
  <c r="I308" i="1"/>
  <c r="J308" i="1"/>
  <c r="K308" i="1"/>
  <c r="L308" i="1"/>
  <c r="M308" i="1"/>
  <c r="N308" i="1"/>
  <c r="O308" i="1"/>
  <c r="H309" i="1"/>
  <c r="I309" i="1"/>
  <c r="J309" i="1"/>
  <c r="K309" i="1"/>
  <c r="L309" i="1"/>
  <c r="M309" i="1"/>
  <c r="N309" i="1"/>
  <c r="O309" i="1"/>
  <c r="H310" i="1"/>
  <c r="I310" i="1"/>
  <c r="J310" i="1"/>
  <c r="K310" i="1"/>
  <c r="L310" i="1"/>
  <c r="M310" i="1"/>
  <c r="N310" i="1"/>
  <c r="O310" i="1"/>
  <c r="H311" i="1"/>
  <c r="I311" i="1"/>
  <c r="J311" i="1"/>
  <c r="K311" i="1"/>
  <c r="L311" i="1"/>
  <c r="M311" i="1"/>
  <c r="N311" i="1"/>
  <c r="O311" i="1"/>
  <c r="H312" i="1"/>
  <c r="I312" i="1"/>
  <c r="J312" i="1"/>
  <c r="K312" i="1"/>
  <c r="L312" i="1"/>
  <c r="M312" i="1"/>
  <c r="N312" i="1"/>
  <c r="O312" i="1"/>
  <c r="H313" i="1"/>
  <c r="I313" i="1"/>
  <c r="J313" i="1"/>
  <c r="K313" i="1"/>
  <c r="L313" i="1"/>
  <c r="M313" i="1"/>
  <c r="N313" i="1"/>
  <c r="O313" i="1"/>
  <c r="H314" i="1"/>
  <c r="I314" i="1"/>
  <c r="J314" i="1"/>
  <c r="K314" i="1"/>
  <c r="L314" i="1"/>
  <c r="M314" i="1"/>
  <c r="N314" i="1"/>
  <c r="O314" i="1"/>
  <c r="H315" i="1"/>
  <c r="I315" i="1"/>
  <c r="J315" i="1"/>
  <c r="K315" i="1"/>
  <c r="L315" i="1"/>
  <c r="M315" i="1"/>
  <c r="N315" i="1"/>
  <c r="O315" i="1"/>
  <c r="H316" i="1"/>
  <c r="I316" i="1"/>
  <c r="J316" i="1"/>
  <c r="K316" i="1"/>
  <c r="L316" i="1"/>
  <c r="M316" i="1"/>
  <c r="N316" i="1"/>
  <c r="O316" i="1"/>
  <c r="H317" i="1"/>
  <c r="I317" i="1"/>
  <c r="J317" i="1"/>
  <c r="K317" i="1"/>
  <c r="L317" i="1"/>
  <c r="M317" i="1"/>
  <c r="N317" i="1"/>
  <c r="O317" i="1"/>
  <c r="H318" i="1"/>
  <c r="I318" i="1"/>
  <c r="J318" i="1"/>
  <c r="K318" i="1"/>
  <c r="L318" i="1"/>
  <c r="M318" i="1"/>
  <c r="N318" i="1"/>
  <c r="O318" i="1"/>
  <c r="H319" i="1"/>
  <c r="I319" i="1"/>
  <c r="J319" i="1"/>
  <c r="K319" i="1"/>
  <c r="L319" i="1"/>
  <c r="M319" i="1"/>
  <c r="N319" i="1"/>
  <c r="O319" i="1"/>
  <c r="H320" i="1"/>
  <c r="I320" i="1"/>
  <c r="J320" i="1"/>
  <c r="K320" i="1"/>
  <c r="L320" i="1"/>
  <c r="M320" i="1"/>
  <c r="N320" i="1"/>
  <c r="O320" i="1"/>
  <c r="H321" i="1"/>
  <c r="I321" i="1"/>
  <c r="J321" i="1"/>
  <c r="K321" i="1"/>
  <c r="L321" i="1"/>
  <c r="M321" i="1"/>
  <c r="N321" i="1"/>
  <c r="O321" i="1"/>
  <c r="H322" i="1"/>
  <c r="I322" i="1"/>
  <c r="J322" i="1"/>
  <c r="K322" i="1"/>
  <c r="L322" i="1"/>
  <c r="M322" i="1"/>
  <c r="N322" i="1"/>
  <c r="O322" i="1"/>
  <c r="H323" i="1"/>
  <c r="I323" i="1"/>
  <c r="J323" i="1"/>
  <c r="K323" i="1"/>
  <c r="L323" i="1"/>
  <c r="M323" i="1"/>
  <c r="N323" i="1"/>
  <c r="O323" i="1"/>
  <c r="H324" i="1"/>
  <c r="I324" i="1"/>
  <c r="J324" i="1"/>
  <c r="K324" i="1"/>
  <c r="L324" i="1"/>
  <c r="M324" i="1"/>
  <c r="N324" i="1"/>
  <c r="O324" i="1"/>
  <c r="H325" i="1"/>
  <c r="I325" i="1"/>
  <c r="J325" i="1"/>
  <c r="K325" i="1"/>
  <c r="L325" i="1"/>
  <c r="M325" i="1"/>
  <c r="N325" i="1"/>
  <c r="O325" i="1"/>
  <c r="H326" i="1"/>
  <c r="I326" i="1"/>
  <c r="J326" i="1"/>
  <c r="K326" i="1"/>
  <c r="L326" i="1"/>
  <c r="M326" i="1"/>
  <c r="N326" i="1"/>
  <c r="O326" i="1"/>
  <c r="H327" i="1"/>
  <c r="I327" i="1"/>
  <c r="J327" i="1"/>
  <c r="K327" i="1"/>
  <c r="L327" i="1"/>
  <c r="M327" i="1"/>
  <c r="N327" i="1"/>
  <c r="O327" i="1"/>
  <c r="H328" i="1"/>
  <c r="I328" i="1"/>
  <c r="J328" i="1"/>
  <c r="K328" i="1"/>
  <c r="L328" i="1"/>
  <c r="M328" i="1"/>
  <c r="N328" i="1"/>
  <c r="O328" i="1"/>
  <c r="H329" i="1"/>
  <c r="I329" i="1"/>
  <c r="J329" i="1"/>
  <c r="K329" i="1"/>
  <c r="L329" i="1"/>
  <c r="M329" i="1"/>
  <c r="N329" i="1"/>
  <c r="O329" i="1"/>
  <c r="H330" i="1"/>
  <c r="I330" i="1"/>
  <c r="J330" i="1"/>
  <c r="K330" i="1"/>
  <c r="L330" i="1"/>
  <c r="M330" i="1"/>
  <c r="N330" i="1"/>
  <c r="O330" i="1"/>
  <c r="H331" i="1"/>
  <c r="I331" i="1"/>
  <c r="J331" i="1"/>
  <c r="K331" i="1"/>
  <c r="L331" i="1"/>
  <c r="M331" i="1"/>
  <c r="N331" i="1"/>
  <c r="O331" i="1"/>
  <c r="H332" i="1"/>
  <c r="I332" i="1"/>
  <c r="J332" i="1"/>
  <c r="K332" i="1"/>
  <c r="L332" i="1"/>
  <c r="M332" i="1"/>
  <c r="N332" i="1"/>
  <c r="O332" i="1"/>
  <c r="H333" i="1"/>
  <c r="I333" i="1"/>
  <c r="J333" i="1"/>
  <c r="K333" i="1"/>
  <c r="L333" i="1"/>
  <c r="M333" i="1"/>
  <c r="N333" i="1"/>
  <c r="O333" i="1"/>
  <c r="H334" i="1"/>
  <c r="I334" i="1"/>
  <c r="J334" i="1"/>
  <c r="K334" i="1"/>
  <c r="L334" i="1"/>
  <c r="M334" i="1"/>
  <c r="N334" i="1"/>
  <c r="O334" i="1"/>
  <c r="H335" i="1"/>
  <c r="I335" i="1"/>
  <c r="J335" i="1"/>
  <c r="K335" i="1"/>
  <c r="L335" i="1"/>
  <c r="M335" i="1"/>
  <c r="N335" i="1"/>
  <c r="O335" i="1"/>
  <c r="H336" i="1"/>
  <c r="I336" i="1"/>
  <c r="J336" i="1"/>
  <c r="K336" i="1"/>
  <c r="L336" i="1"/>
  <c r="M336" i="1"/>
  <c r="N336" i="1"/>
  <c r="O336" i="1"/>
  <c r="H337" i="1"/>
  <c r="I337" i="1"/>
  <c r="J337" i="1"/>
  <c r="K337" i="1"/>
  <c r="L337" i="1"/>
  <c r="M337" i="1"/>
  <c r="N337" i="1"/>
  <c r="O337" i="1"/>
  <c r="H338" i="1"/>
  <c r="I338" i="1"/>
  <c r="J338" i="1"/>
  <c r="K338" i="1"/>
  <c r="L338" i="1"/>
  <c r="M338" i="1"/>
  <c r="N338" i="1"/>
  <c r="O338" i="1"/>
  <c r="H339" i="1"/>
  <c r="I339" i="1"/>
  <c r="J339" i="1"/>
  <c r="K339" i="1"/>
  <c r="L339" i="1"/>
  <c r="M339" i="1"/>
  <c r="N339" i="1"/>
  <c r="O339" i="1"/>
  <c r="H340" i="1"/>
  <c r="I340" i="1"/>
  <c r="J340" i="1"/>
  <c r="K340" i="1"/>
  <c r="L340" i="1"/>
  <c r="M340" i="1"/>
  <c r="N340" i="1"/>
  <c r="O340" i="1"/>
  <c r="H341" i="1"/>
  <c r="I341" i="1"/>
  <c r="J341" i="1"/>
  <c r="K341" i="1"/>
  <c r="L341" i="1"/>
  <c r="M341" i="1"/>
  <c r="N341" i="1"/>
  <c r="O341" i="1"/>
  <c r="H342" i="1"/>
  <c r="I342" i="1"/>
  <c r="J342" i="1"/>
  <c r="K342" i="1"/>
  <c r="L342" i="1"/>
  <c r="M342" i="1"/>
  <c r="N342" i="1"/>
  <c r="O342" i="1"/>
  <c r="H343" i="1"/>
  <c r="I343" i="1"/>
  <c r="J343" i="1"/>
  <c r="K343" i="1"/>
  <c r="L343" i="1"/>
  <c r="M343" i="1"/>
  <c r="N343" i="1"/>
  <c r="O343" i="1"/>
  <c r="H344" i="1"/>
  <c r="I344" i="1"/>
  <c r="J344" i="1"/>
  <c r="K344" i="1"/>
  <c r="L344" i="1"/>
  <c r="M344" i="1"/>
  <c r="N344" i="1"/>
  <c r="O344" i="1"/>
  <c r="H345" i="1"/>
  <c r="I345" i="1"/>
  <c r="J345" i="1"/>
  <c r="K345" i="1"/>
  <c r="L345" i="1"/>
  <c r="M345" i="1"/>
  <c r="N345" i="1"/>
  <c r="O345" i="1"/>
  <c r="H346" i="1"/>
  <c r="I346" i="1"/>
  <c r="J346" i="1"/>
  <c r="K346" i="1"/>
  <c r="L346" i="1"/>
  <c r="M346" i="1"/>
  <c r="N346" i="1"/>
  <c r="O346" i="1"/>
  <c r="H347" i="1"/>
  <c r="I347" i="1"/>
  <c r="J347" i="1"/>
  <c r="K347" i="1"/>
  <c r="L347" i="1"/>
  <c r="M347" i="1"/>
  <c r="N347" i="1"/>
  <c r="O347" i="1"/>
  <c r="H348" i="1"/>
  <c r="I348" i="1"/>
  <c r="J348" i="1"/>
  <c r="K348" i="1"/>
  <c r="L348" i="1"/>
  <c r="M348" i="1"/>
  <c r="N348" i="1"/>
  <c r="O348" i="1"/>
  <c r="H349" i="1"/>
  <c r="I349" i="1"/>
  <c r="J349" i="1"/>
  <c r="K349" i="1"/>
  <c r="L349" i="1"/>
  <c r="M349" i="1"/>
  <c r="N349" i="1"/>
  <c r="O349" i="1"/>
  <c r="H350" i="1"/>
  <c r="I350" i="1"/>
  <c r="J350" i="1"/>
  <c r="K350" i="1"/>
  <c r="L350" i="1"/>
  <c r="M350" i="1"/>
  <c r="N350" i="1"/>
  <c r="O350" i="1"/>
  <c r="H351" i="1"/>
  <c r="I351" i="1"/>
  <c r="J351" i="1"/>
  <c r="K351" i="1"/>
  <c r="L351" i="1"/>
  <c r="M351" i="1"/>
  <c r="N351" i="1"/>
  <c r="O351" i="1"/>
  <c r="H352" i="1"/>
  <c r="I352" i="1"/>
  <c r="J352" i="1"/>
  <c r="K352" i="1"/>
  <c r="L352" i="1"/>
  <c r="M352" i="1"/>
  <c r="N352" i="1"/>
  <c r="O352" i="1"/>
  <c r="H353" i="1"/>
  <c r="I353" i="1"/>
  <c r="J353" i="1"/>
  <c r="K353" i="1"/>
  <c r="L353" i="1"/>
  <c r="M353" i="1"/>
  <c r="N353" i="1"/>
  <c r="O353" i="1"/>
  <c r="H354" i="1"/>
  <c r="I354" i="1"/>
  <c r="J354" i="1"/>
  <c r="K354" i="1"/>
  <c r="L354" i="1"/>
  <c r="M354" i="1"/>
  <c r="N354" i="1"/>
  <c r="O354" i="1"/>
  <c r="H355" i="1"/>
  <c r="I355" i="1"/>
  <c r="J355" i="1"/>
  <c r="K355" i="1"/>
  <c r="L355" i="1"/>
  <c r="M355" i="1"/>
  <c r="N355" i="1"/>
  <c r="O355" i="1"/>
  <c r="H356" i="1"/>
  <c r="I356" i="1"/>
  <c r="J356" i="1"/>
  <c r="K356" i="1"/>
  <c r="L356" i="1"/>
  <c r="M356" i="1"/>
  <c r="N356" i="1"/>
  <c r="O356" i="1"/>
  <c r="H357" i="1"/>
  <c r="I357" i="1"/>
  <c r="J357" i="1"/>
  <c r="K357" i="1"/>
  <c r="L357" i="1"/>
  <c r="M357" i="1"/>
  <c r="N357" i="1"/>
  <c r="O357" i="1"/>
  <c r="H358" i="1"/>
  <c r="I358" i="1"/>
  <c r="J358" i="1"/>
  <c r="K358" i="1"/>
  <c r="L358" i="1"/>
  <c r="M358" i="1"/>
  <c r="N358" i="1"/>
  <c r="O358" i="1"/>
  <c r="H359" i="1"/>
  <c r="I359" i="1"/>
  <c r="J359" i="1"/>
  <c r="K359" i="1"/>
  <c r="L359" i="1"/>
  <c r="M359" i="1"/>
  <c r="N359" i="1"/>
  <c r="O359" i="1"/>
  <c r="H360" i="1"/>
  <c r="I360" i="1"/>
  <c r="J360" i="1"/>
  <c r="K360" i="1"/>
  <c r="L360" i="1"/>
  <c r="M360" i="1"/>
  <c r="N360" i="1"/>
  <c r="O360" i="1"/>
  <c r="H361" i="1"/>
  <c r="I361" i="1"/>
  <c r="J361" i="1"/>
  <c r="K361" i="1"/>
  <c r="L361" i="1"/>
  <c r="M361" i="1"/>
  <c r="N361" i="1"/>
  <c r="O361" i="1"/>
  <c r="H362" i="1"/>
  <c r="I362" i="1"/>
  <c r="J362" i="1"/>
  <c r="K362" i="1"/>
  <c r="L362" i="1"/>
  <c r="M362" i="1"/>
  <c r="N362" i="1"/>
  <c r="O362" i="1"/>
  <c r="H363" i="1"/>
  <c r="I363" i="1"/>
  <c r="J363" i="1"/>
  <c r="K363" i="1"/>
  <c r="L363" i="1"/>
  <c r="M363" i="1"/>
  <c r="N363" i="1"/>
  <c r="O363" i="1"/>
  <c r="H364" i="1"/>
  <c r="I364" i="1"/>
  <c r="J364" i="1"/>
  <c r="K364" i="1"/>
  <c r="L364" i="1"/>
  <c r="M364" i="1"/>
  <c r="N364" i="1"/>
  <c r="O364" i="1"/>
  <c r="H365" i="1"/>
  <c r="I365" i="1"/>
  <c r="J365" i="1"/>
  <c r="K365" i="1"/>
  <c r="L365" i="1"/>
  <c r="M365" i="1"/>
  <c r="N365" i="1"/>
  <c r="O365" i="1"/>
  <c r="H366" i="1"/>
  <c r="I366" i="1"/>
  <c r="J366" i="1"/>
  <c r="K366" i="1"/>
  <c r="L366" i="1"/>
  <c r="M366" i="1"/>
  <c r="N366" i="1"/>
  <c r="O366" i="1"/>
  <c r="H367" i="1"/>
  <c r="I367" i="1"/>
  <c r="J367" i="1"/>
  <c r="K367" i="1"/>
  <c r="L367" i="1"/>
  <c r="M367" i="1"/>
  <c r="N367" i="1"/>
  <c r="O367" i="1"/>
  <c r="H368" i="1"/>
  <c r="I368" i="1"/>
  <c r="J368" i="1"/>
  <c r="K368" i="1"/>
  <c r="L368" i="1"/>
  <c r="M368" i="1"/>
  <c r="N368" i="1"/>
  <c r="O368" i="1"/>
  <c r="H369" i="1"/>
  <c r="I369" i="1"/>
  <c r="J369" i="1"/>
  <c r="K369" i="1"/>
  <c r="L369" i="1"/>
  <c r="M369" i="1"/>
  <c r="N369" i="1"/>
  <c r="O369" i="1"/>
  <c r="H370" i="1"/>
  <c r="I370" i="1"/>
  <c r="J370" i="1"/>
  <c r="K370" i="1"/>
  <c r="L370" i="1"/>
  <c r="M370" i="1"/>
  <c r="N370" i="1"/>
  <c r="O370" i="1"/>
  <c r="H371" i="1"/>
  <c r="I371" i="1"/>
  <c r="J371" i="1"/>
  <c r="K371" i="1"/>
  <c r="L371" i="1"/>
  <c r="M371" i="1"/>
  <c r="N371" i="1"/>
  <c r="O371" i="1"/>
  <c r="H372" i="1"/>
  <c r="I372" i="1"/>
  <c r="J372" i="1"/>
  <c r="K372" i="1"/>
  <c r="L372" i="1"/>
  <c r="M372" i="1"/>
  <c r="N372" i="1"/>
  <c r="O372" i="1"/>
  <c r="H373" i="1"/>
  <c r="I373" i="1"/>
  <c r="J373" i="1"/>
  <c r="K373" i="1"/>
  <c r="L373" i="1"/>
  <c r="M373" i="1"/>
  <c r="N373" i="1"/>
  <c r="O373" i="1"/>
  <c r="L9" i="1"/>
  <c r="M9" i="1" s="1"/>
  <c r="J9" i="1"/>
  <c r="K9" i="1" s="1"/>
  <c r="H9" i="1"/>
  <c r="I9" i="1" s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F194" i="1" s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F201" i="1" s="1"/>
  <c r="D202" i="1"/>
  <c r="E202" i="1"/>
  <c r="D203" i="1"/>
  <c r="E203" i="1"/>
  <c r="D204" i="1"/>
  <c r="E204" i="1"/>
  <c r="D205" i="1"/>
  <c r="E205" i="1"/>
  <c r="D206" i="1"/>
  <c r="E206" i="1"/>
  <c r="F206" i="1" s="1"/>
  <c r="D207" i="1"/>
  <c r="F207" i="1" s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F224" i="1" s="1"/>
  <c r="E224" i="1"/>
  <c r="D225" i="1"/>
  <c r="F225" i="1" s="1"/>
  <c r="E225" i="1"/>
  <c r="D226" i="1"/>
  <c r="F226" i="1" s="1"/>
  <c r="E226" i="1"/>
  <c r="D227" i="1"/>
  <c r="F227" i="1" s="1"/>
  <c r="E227" i="1"/>
  <c r="D228" i="1"/>
  <c r="F228" i="1" s="1"/>
  <c r="E228" i="1"/>
  <c r="D229" i="1"/>
  <c r="F229" i="1" s="1"/>
  <c r="E229" i="1"/>
  <c r="D230" i="1"/>
  <c r="F230" i="1" s="1"/>
  <c r="E230" i="1"/>
  <c r="D231" i="1"/>
  <c r="F231" i="1" s="1"/>
  <c r="E231" i="1"/>
  <c r="D232" i="1"/>
  <c r="F232" i="1" s="1"/>
  <c r="E232" i="1"/>
  <c r="D233" i="1"/>
  <c r="F233" i="1" s="1"/>
  <c r="E233" i="1"/>
  <c r="D234" i="1"/>
  <c r="F234" i="1" s="1"/>
  <c r="E234" i="1"/>
  <c r="D235" i="1"/>
  <c r="F235" i="1" s="1"/>
  <c r="E235" i="1"/>
  <c r="D236" i="1"/>
  <c r="F236" i="1" s="1"/>
  <c r="E236" i="1"/>
  <c r="D237" i="1"/>
  <c r="F237" i="1" s="1"/>
  <c r="E237" i="1"/>
  <c r="D238" i="1"/>
  <c r="F238" i="1" s="1"/>
  <c r="E238" i="1"/>
  <c r="D239" i="1"/>
  <c r="F239" i="1" s="1"/>
  <c r="E239" i="1"/>
  <c r="D240" i="1"/>
  <c r="F240" i="1" s="1"/>
  <c r="E240" i="1"/>
  <c r="D241" i="1"/>
  <c r="F241" i="1" s="1"/>
  <c r="E241" i="1"/>
  <c r="D242" i="1"/>
  <c r="F242" i="1" s="1"/>
  <c r="E242" i="1"/>
  <c r="D243" i="1"/>
  <c r="F243" i="1" s="1"/>
  <c r="E243" i="1"/>
  <c r="D244" i="1"/>
  <c r="F244" i="1" s="1"/>
  <c r="E244" i="1"/>
  <c r="D245" i="1"/>
  <c r="F245" i="1" s="1"/>
  <c r="E245" i="1"/>
  <c r="D246" i="1"/>
  <c r="F246" i="1" s="1"/>
  <c r="E246" i="1"/>
  <c r="D247" i="1"/>
  <c r="F247" i="1" s="1"/>
  <c r="E247" i="1"/>
  <c r="D248" i="1"/>
  <c r="F248" i="1" s="1"/>
  <c r="E248" i="1"/>
  <c r="D249" i="1"/>
  <c r="F249" i="1" s="1"/>
  <c r="E249" i="1"/>
  <c r="D250" i="1"/>
  <c r="E250" i="1"/>
  <c r="F250" i="1"/>
  <c r="P250" i="1" s="1"/>
  <c r="G250" i="1"/>
  <c r="D251" i="1"/>
  <c r="E251" i="1"/>
  <c r="F251" i="1"/>
  <c r="P251" i="1" s="1"/>
  <c r="G251" i="1"/>
  <c r="D252" i="1"/>
  <c r="E252" i="1"/>
  <c r="F252" i="1"/>
  <c r="P252" i="1" s="1"/>
  <c r="G252" i="1"/>
  <c r="D253" i="1"/>
  <c r="E253" i="1"/>
  <c r="F253" i="1"/>
  <c r="P253" i="1" s="1"/>
  <c r="G253" i="1"/>
  <c r="D254" i="1"/>
  <c r="E254" i="1"/>
  <c r="F254" i="1"/>
  <c r="P254" i="1" s="1"/>
  <c r="G254" i="1"/>
  <c r="D255" i="1"/>
  <c r="E255" i="1"/>
  <c r="F255" i="1"/>
  <c r="P255" i="1" s="1"/>
  <c r="G255" i="1"/>
  <c r="D256" i="1"/>
  <c r="E256" i="1"/>
  <c r="F256" i="1"/>
  <c r="P256" i="1" s="1"/>
  <c r="G256" i="1"/>
  <c r="D257" i="1"/>
  <c r="E257" i="1"/>
  <c r="F257" i="1"/>
  <c r="P257" i="1" s="1"/>
  <c r="G257" i="1"/>
  <c r="D258" i="1"/>
  <c r="E258" i="1"/>
  <c r="F258" i="1"/>
  <c r="P258" i="1" s="1"/>
  <c r="G258" i="1"/>
  <c r="D259" i="1"/>
  <c r="E259" i="1"/>
  <c r="F259" i="1"/>
  <c r="P259" i="1" s="1"/>
  <c r="G259" i="1"/>
  <c r="D260" i="1"/>
  <c r="E260" i="1"/>
  <c r="F260" i="1"/>
  <c r="P260" i="1" s="1"/>
  <c r="G260" i="1"/>
  <c r="D261" i="1"/>
  <c r="E261" i="1"/>
  <c r="F261" i="1"/>
  <c r="P261" i="1" s="1"/>
  <c r="G261" i="1"/>
  <c r="D262" i="1"/>
  <c r="E262" i="1"/>
  <c r="F262" i="1"/>
  <c r="P262" i="1" s="1"/>
  <c r="G262" i="1"/>
  <c r="D263" i="1"/>
  <c r="E263" i="1"/>
  <c r="F263" i="1"/>
  <c r="P263" i="1" s="1"/>
  <c r="G263" i="1"/>
  <c r="D264" i="1"/>
  <c r="E264" i="1"/>
  <c r="F264" i="1"/>
  <c r="P264" i="1" s="1"/>
  <c r="G264" i="1"/>
  <c r="D265" i="1"/>
  <c r="E265" i="1"/>
  <c r="F265" i="1"/>
  <c r="P265" i="1" s="1"/>
  <c r="G265" i="1"/>
  <c r="D266" i="1"/>
  <c r="E266" i="1"/>
  <c r="F266" i="1"/>
  <c r="P266" i="1" s="1"/>
  <c r="G266" i="1"/>
  <c r="D267" i="1"/>
  <c r="E267" i="1"/>
  <c r="F267" i="1"/>
  <c r="P267" i="1" s="1"/>
  <c r="G267" i="1"/>
  <c r="D268" i="1"/>
  <c r="E268" i="1"/>
  <c r="F268" i="1"/>
  <c r="P268" i="1" s="1"/>
  <c r="G268" i="1"/>
  <c r="D269" i="1"/>
  <c r="E269" i="1"/>
  <c r="F269" i="1"/>
  <c r="P269" i="1" s="1"/>
  <c r="G269" i="1"/>
  <c r="D270" i="1"/>
  <c r="E270" i="1"/>
  <c r="F270" i="1"/>
  <c r="P270" i="1" s="1"/>
  <c r="G270" i="1"/>
  <c r="D271" i="1"/>
  <c r="E271" i="1"/>
  <c r="F271" i="1"/>
  <c r="P271" i="1" s="1"/>
  <c r="G271" i="1"/>
  <c r="D272" i="1"/>
  <c r="E272" i="1"/>
  <c r="F272" i="1"/>
  <c r="P272" i="1" s="1"/>
  <c r="G272" i="1"/>
  <c r="D273" i="1"/>
  <c r="E273" i="1"/>
  <c r="F273" i="1"/>
  <c r="P273" i="1" s="1"/>
  <c r="G273" i="1"/>
  <c r="D274" i="1"/>
  <c r="E274" i="1"/>
  <c r="F274" i="1"/>
  <c r="P274" i="1" s="1"/>
  <c r="G274" i="1"/>
  <c r="D275" i="1"/>
  <c r="E275" i="1"/>
  <c r="F275" i="1"/>
  <c r="P275" i="1" s="1"/>
  <c r="G275" i="1"/>
  <c r="D276" i="1"/>
  <c r="E276" i="1"/>
  <c r="F276" i="1"/>
  <c r="P276" i="1" s="1"/>
  <c r="G276" i="1"/>
  <c r="D277" i="1"/>
  <c r="E277" i="1"/>
  <c r="F277" i="1"/>
  <c r="P277" i="1" s="1"/>
  <c r="G277" i="1"/>
  <c r="D278" i="1"/>
  <c r="E278" i="1"/>
  <c r="F278" i="1"/>
  <c r="P278" i="1" s="1"/>
  <c r="G278" i="1"/>
  <c r="D279" i="1"/>
  <c r="E279" i="1"/>
  <c r="F279" i="1"/>
  <c r="P279" i="1" s="1"/>
  <c r="G279" i="1"/>
  <c r="D280" i="1"/>
  <c r="E280" i="1"/>
  <c r="F280" i="1"/>
  <c r="P280" i="1" s="1"/>
  <c r="G280" i="1"/>
  <c r="D281" i="1"/>
  <c r="E281" i="1"/>
  <c r="F281" i="1"/>
  <c r="P281" i="1" s="1"/>
  <c r="G281" i="1"/>
  <c r="D282" i="1"/>
  <c r="E282" i="1"/>
  <c r="F282" i="1"/>
  <c r="P282" i="1" s="1"/>
  <c r="G282" i="1"/>
  <c r="D283" i="1"/>
  <c r="E283" i="1"/>
  <c r="F283" i="1"/>
  <c r="P283" i="1" s="1"/>
  <c r="G283" i="1"/>
  <c r="D284" i="1"/>
  <c r="E284" i="1"/>
  <c r="F284" i="1"/>
  <c r="P284" i="1" s="1"/>
  <c r="G284" i="1"/>
  <c r="D285" i="1"/>
  <c r="E285" i="1"/>
  <c r="F285" i="1"/>
  <c r="P285" i="1" s="1"/>
  <c r="G285" i="1"/>
  <c r="D286" i="1"/>
  <c r="E286" i="1"/>
  <c r="F286" i="1"/>
  <c r="P286" i="1" s="1"/>
  <c r="G286" i="1"/>
  <c r="D287" i="1"/>
  <c r="E287" i="1"/>
  <c r="F287" i="1"/>
  <c r="P287" i="1" s="1"/>
  <c r="G287" i="1"/>
  <c r="D288" i="1"/>
  <c r="E288" i="1"/>
  <c r="F288" i="1"/>
  <c r="P288" i="1" s="1"/>
  <c r="G288" i="1"/>
  <c r="D289" i="1"/>
  <c r="E289" i="1"/>
  <c r="F289" i="1"/>
  <c r="P289" i="1" s="1"/>
  <c r="G289" i="1"/>
  <c r="D290" i="1"/>
  <c r="E290" i="1"/>
  <c r="F290" i="1"/>
  <c r="P290" i="1" s="1"/>
  <c r="G290" i="1"/>
  <c r="D291" i="1"/>
  <c r="E291" i="1"/>
  <c r="F291" i="1"/>
  <c r="P291" i="1" s="1"/>
  <c r="G291" i="1"/>
  <c r="D292" i="1"/>
  <c r="E292" i="1"/>
  <c r="F292" i="1"/>
  <c r="P292" i="1" s="1"/>
  <c r="G292" i="1"/>
  <c r="D293" i="1"/>
  <c r="E293" i="1"/>
  <c r="F293" i="1"/>
  <c r="P293" i="1" s="1"/>
  <c r="G293" i="1"/>
  <c r="D294" i="1"/>
  <c r="E294" i="1"/>
  <c r="F294" i="1"/>
  <c r="P294" i="1" s="1"/>
  <c r="G294" i="1"/>
  <c r="D295" i="1"/>
  <c r="E295" i="1"/>
  <c r="F295" i="1"/>
  <c r="P295" i="1" s="1"/>
  <c r="G295" i="1"/>
  <c r="D296" i="1"/>
  <c r="E296" i="1"/>
  <c r="F296" i="1"/>
  <c r="P296" i="1" s="1"/>
  <c r="G296" i="1"/>
  <c r="D297" i="1"/>
  <c r="E297" i="1"/>
  <c r="F297" i="1"/>
  <c r="P297" i="1" s="1"/>
  <c r="G297" i="1"/>
  <c r="D298" i="1"/>
  <c r="E298" i="1"/>
  <c r="F298" i="1"/>
  <c r="P298" i="1" s="1"/>
  <c r="G298" i="1"/>
  <c r="D299" i="1"/>
  <c r="E299" i="1"/>
  <c r="F299" i="1"/>
  <c r="P299" i="1" s="1"/>
  <c r="G299" i="1"/>
  <c r="D300" i="1"/>
  <c r="E300" i="1"/>
  <c r="F300" i="1"/>
  <c r="P300" i="1" s="1"/>
  <c r="G300" i="1"/>
  <c r="D301" i="1"/>
  <c r="E301" i="1"/>
  <c r="F301" i="1"/>
  <c r="P301" i="1" s="1"/>
  <c r="G301" i="1"/>
  <c r="D302" i="1"/>
  <c r="E302" i="1"/>
  <c r="F302" i="1"/>
  <c r="P302" i="1" s="1"/>
  <c r="G302" i="1"/>
  <c r="D303" i="1"/>
  <c r="E303" i="1"/>
  <c r="F303" i="1"/>
  <c r="P303" i="1" s="1"/>
  <c r="G303" i="1"/>
  <c r="D304" i="1"/>
  <c r="E304" i="1"/>
  <c r="F304" i="1"/>
  <c r="P304" i="1" s="1"/>
  <c r="G304" i="1"/>
  <c r="D305" i="1"/>
  <c r="E305" i="1"/>
  <c r="F305" i="1"/>
  <c r="P305" i="1" s="1"/>
  <c r="G305" i="1"/>
  <c r="D306" i="1"/>
  <c r="E306" i="1"/>
  <c r="F306" i="1"/>
  <c r="P306" i="1" s="1"/>
  <c r="G306" i="1"/>
  <c r="D307" i="1"/>
  <c r="E307" i="1"/>
  <c r="F307" i="1"/>
  <c r="P307" i="1" s="1"/>
  <c r="G307" i="1"/>
  <c r="D308" i="1"/>
  <c r="E308" i="1"/>
  <c r="F308" i="1"/>
  <c r="P308" i="1" s="1"/>
  <c r="G308" i="1"/>
  <c r="D309" i="1"/>
  <c r="E309" i="1"/>
  <c r="F309" i="1"/>
  <c r="P309" i="1" s="1"/>
  <c r="G309" i="1"/>
  <c r="D310" i="1"/>
  <c r="E310" i="1"/>
  <c r="F310" i="1"/>
  <c r="P310" i="1" s="1"/>
  <c r="G310" i="1"/>
  <c r="D311" i="1"/>
  <c r="E311" i="1"/>
  <c r="F311" i="1"/>
  <c r="P311" i="1" s="1"/>
  <c r="G311" i="1"/>
  <c r="D312" i="1"/>
  <c r="E312" i="1"/>
  <c r="F312" i="1"/>
  <c r="P312" i="1" s="1"/>
  <c r="G312" i="1"/>
  <c r="D313" i="1"/>
  <c r="E313" i="1"/>
  <c r="F313" i="1"/>
  <c r="P313" i="1" s="1"/>
  <c r="G313" i="1"/>
  <c r="D314" i="1"/>
  <c r="E314" i="1"/>
  <c r="F314" i="1"/>
  <c r="P314" i="1" s="1"/>
  <c r="G314" i="1"/>
  <c r="D315" i="1"/>
  <c r="E315" i="1"/>
  <c r="F315" i="1"/>
  <c r="P315" i="1" s="1"/>
  <c r="G315" i="1"/>
  <c r="D316" i="1"/>
  <c r="E316" i="1"/>
  <c r="F316" i="1"/>
  <c r="P316" i="1" s="1"/>
  <c r="G316" i="1"/>
  <c r="D317" i="1"/>
  <c r="E317" i="1"/>
  <c r="F317" i="1"/>
  <c r="P317" i="1" s="1"/>
  <c r="G317" i="1"/>
  <c r="D318" i="1"/>
  <c r="E318" i="1"/>
  <c r="F318" i="1"/>
  <c r="P318" i="1" s="1"/>
  <c r="G318" i="1"/>
  <c r="D319" i="1"/>
  <c r="E319" i="1"/>
  <c r="F319" i="1"/>
  <c r="P319" i="1" s="1"/>
  <c r="G319" i="1"/>
  <c r="D320" i="1"/>
  <c r="E320" i="1"/>
  <c r="F320" i="1"/>
  <c r="P320" i="1" s="1"/>
  <c r="G320" i="1"/>
  <c r="D321" i="1"/>
  <c r="E321" i="1"/>
  <c r="F321" i="1"/>
  <c r="P321" i="1" s="1"/>
  <c r="G321" i="1"/>
  <c r="D322" i="1"/>
  <c r="E322" i="1"/>
  <c r="F322" i="1"/>
  <c r="P322" i="1" s="1"/>
  <c r="G322" i="1"/>
  <c r="D323" i="1"/>
  <c r="E323" i="1"/>
  <c r="F323" i="1"/>
  <c r="P323" i="1" s="1"/>
  <c r="G323" i="1"/>
  <c r="D324" i="1"/>
  <c r="E324" i="1"/>
  <c r="F324" i="1"/>
  <c r="P324" i="1" s="1"/>
  <c r="G324" i="1"/>
  <c r="D325" i="1"/>
  <c r="E325" i="1"/>
  <c r="F325" i="1"/>
  <c r="P325" i="1" s="1"/>
  <c r="G325" i="1"/>
  <c r="D326" i="1"/>
  <c r="E326" i="1"/>
  <c r="F326" i="1"/>
  <c r="P326" i="1" s="1"/>
  <c r="G326" i="1"/>
  <c r="D327" i="1"/>
  <c r="E327" i="1"/>
  <c r="F327" i="1"/>
  <c r="P327" i="1" s="1"/>
  <c r="G327" i="1"/>
  <c r="D328" i="1"/>
  <c r="E328" i="1"/>
  <c r="F328" i="1"/>
  <c r="P328" i="1" s="1"/>
  <c r="G328" i="1"/>
  <c r="D329" i="1"/>
  <c r="E329" i="1"/>
  <c r="F329" i="1"/>
  <c r="P329" i="1" s="1"/>
  <c r="G329" i="1"/>
  <c r="D330" i="1"/>
  <c r="E330" i="1"/>
  <c r="F330" i="1"/>
  <c r="P330" i="1" s="1"/>
  <c r="G330" i="1"/>
  <c r="D331" i="1"/>
  <c r="E331" i="1"/>
  <c r="F331" i="1"/>
  <c r="P331" i="1" s="1"/>
  <c r="G331" i="1"/>
  <c r="D332" i="1"/>
  <c r="E332" i="1"/>
  <c r="F332" i="1"/>
  <c r="P332" i="1" s="1"/>
  <c r="G332" i="1"/>
  <c r="D333" i="1"/>
  <c r="E333" i="1"/>
  <c r="F333" i="1"/>
  <c r="P333" i="1" s="1"/>
  <c r="G333" i="1"/>
  <c r="D334" i="1"/>
  <c r="E334" i="1"/>
  <c r="F334" i="1"/>
  <c r="P334" i="1" s="1"/>
  <c r="G334" i="1"/>
  <c r="D335" i="1"/>
  <c r="E335" i="1"/>
  <c r="F335" i="1"/>
  <c r="P335" i="1" s="1"/>
  <c r="G335" i="1"/>
  <c r="D336" i="1"/>
  <c r="E336" i="1"/>
  <c r="F336" i="1"/>
  <c r="P336" i="1" s="1"/>
  <c r="G336" i="1"/>
  <c r="D337" i="1"/>
  <c r="E337" i="1"/>
  <c r="F337" i="1"/>
  <c r="P337" i="1" s="1"/>
  <c r="G337" i="1"/>
  <c r="D338" i="1"/>
  <c r="E338" i="1"/>
  <c r="F338" i="1"/>
  <c r="P338" i="1" s="1"/>
  <c r="G338" i="1"/>
  <c r="D339" i="1"/>
  <c r="E339" i="1"/>
  <c r="F339" i="1"/>
  <c r="P339" i="1" s="1"/>
  <c r="G339" i="1"/>
  <c r="D340" i="1"/>
  <c r="E340" i="1"/>
  <c r="F340" i="1"/>
  <c r="P340" i="1" s="1"/>
  <c r="G340" i="1"/>
  <c r="D341" i="1"/>
  <c r="E341" i="1"/>
  <c r="F341" i="1"/>
  <c r="P341" i="1" s="1"/>
  <c r="G341" i="1"/>
  <c r="D342" i="1"/>
  <c r="E342" i="1"/>
  <c r="F342" i="1"/>
  <c r="P342" i="1" s="1"/>
  <c r="G342" i="1"/>
  <c r="D343" i="1"/>
  <c r="E343" i="1"/>
  <c r="F343" i="1"/>
  <c r="P343" i="1" s="1"/>
  <c r="G343" i="1"/>
  <c r="D344" i="1"/>
  <c r="E344" i="1"/>
  <c r="F344" i="1"/>
  <c r="P344" i="1" s="1"/>
  <c r="G344" i="1"/>
  <c r="D345" i="1"/>
  <c r="E345" i="1"/>
  <c r="F345" i="1"/>
  <c r="P345" i="1" s="1"/>
  <c r="G345" i="1"/>
  <c r="D346" i="1"/>
  <c r="E346" i="1"/>
  <c r="F346" i="1"/>
  <c r="P346" i="1" s="1"/>
  <c r="G346" i="1"/>
  <c r="D347" i="1"/>
  <c r="E347" i="1"/>
  <c r="F347" i="1"/>
  <c r="P347" i="1" s="1"/>
  <c r="G347" i="1"/>
  <c r="D348" i="1"/>
  <c r="E348" i="1"/>
  <c r="F348" i="1"/>
  <c r="P348" i="1" s="1"/>
  <c r="G348" i="1"/>
  <c r="D349" i="1"/>
  <c r="E349" i="1"/>
  <c r="F349" i="1"/>
  <c r="P349" i="1" s="1"/>
  <c r="G349" i="1"/>
  <c r="D350" i="1"/>
  <c r="E350" i="1"/>
  <c r="F350" i="1"/>
  <c r="P350" i="1" s="1"/>
  <c r="G350" i="1"/>
  <c r="D351" i="1"/>
  <c r="E351" i="1"/>
  <c r="F351" i="1"/>
  <c r="P351" i="1" s="1"/>
  <c r="G351" i="1"/>
  <c r="D352" i="1"/>
  <c r="E352" i="1"/>
  <c r="F352" i="1"/>
  <c r="P352" i="1" s="1"/>
  <c r="G352" i="1"/>
  <c r="D353" i="1"/>
  <c r="E353" i="1"/>
  <c r="F353" i="1"/>
  <c r="P353" i="1" s="1"/>
  <c r="G353" i="1"/>
  <c r="D354" i="1"/>
  <c r="E354" i="1"/>
  <c r="F354" i="1"/>
  <c r="P354" i="1" s="1"/>
  <c r="G354" i="1"/>
  <c r="D355" i="1"/>
  <c r="E355" i="1"/>
  <c r="F355" i="1"/>
  <c r="P355" i="1" s="1"/>
  <c r="G355" i="1"/>
  <c r="D356" i="1"/>
  <c r="E356" i="1"/>
  <c r="F356" i="1"/>
  <c r="P356" i="1" s="1"/>
  <c r="G356" i="1"/>
  <c r="D357" i="1"/>
  <c r="E357" i="1"/>
  <c r="F357" i="1"/>
  <c r="P357" i="1" s="1"/>
  <c r="G357" i="1"/>
  <c r="D358" i="1"/>
  <c r="E358" i="1"/>
  <c r="F358" i="1"/>
  <c r="P358" i="1" s="1"/>
  <c r="G358" i="1"/>
  <c r="D359" i="1"/>
  <c r="E359" i="1"/>
  <c r="F359" i="1"/>
  <c r="P359" i="1" s="1"/>
  <c r="G359" i="1"/>
  <c r="D360" i="1"/>
  <c r="E360" i="1"/>
  <c r="F360" i="1"/>
  <c r="P360" i="1" s="1"/>
  <c r="G360" i="1"/>
  <c r="D361" i="1"/>
  <c r="E361" i="1"/>
  <c r="F361" i="1"/>
  <c r="P361" i="1" s="1"/>
  <c r="G361" i="1"/>
  <c r="D362" i="1"/>
  <c r="E362" i="1"/>
  <c r="F362" i="1"/>
  <c r="P362" i="1" s="1"/>
  <c r="G362" i="1"/>
  <c r="D363" i="1"/>
  <c r="E363" i="1"/>
  <c r="F363" i="1"/>
  <c r="P363" i="1" s="1"/>
  <c r="G363" i="1"/>
  <c r="D364" i="1"/>
  <c r="E364" i="1"/>
  <c r="F364" i="1"/>
  <c r="P364" i="1" s="1"/>
  <c r="G364" i="1"/>
  <c r="D365" i="1"/>
  <c r="E365" i="1"/>
  <c r="F365" i="1"/>
  <c r="P365" i="1" s="1"/>
  <c r="G365" i="1"/>
  <c r="D366" i="1"/>
  <c r="E366" i="1"/>
  <c r="F366" i="1"/>
  <c r="P366" i="1" s="1"/>
  <c r="G366" i="1"/>
  <c r="D367" i="1"/>
  <c r="E367" i="1"/>
  <c r="F367" i="1"/>
  <c r="P367" i="1" s="1"/>
  <c r="G367" i="1"/>
  <c r="D368" i="1"/>
  <c r="E368" i="1"/>
  <c r="F368" i="1"/>
  <c r="P368" i="1" s="1"/>
  <c r="G368" i="1"/>
  <c r="D369" i="1"/>
  <c r="E369" i="1"/>
  <c r="F369" i="1"/>
  <c r="P369" i="1" s="1"/>
  <c r="G369" i="1"/>
  <c r="D370" i="1"/>
  <c r="E370" i="1"/>
  <c r="F370" i="1"/>
  <c r="P370" i="1" s="1"/>
  <c r="G370" i="1"/>
  <c r="D371" i="1"/>
  <c r="E371" i="1"/>
  <c r="F371" i="1"/>
  <c r="P371" i="1" s="1"/>
  <c r="G371" i="1"/>
  <c r="D372" i="1"/>
  <c r="E372" i="1"/>
  <c r="F372" i="1"/>
  <c r="P372" i="1" s="1"/>
  <c r="G372" i="1"/>
  <c r="D373" i="1"/>
  <c r="E373" i="1"/>
  <c r="F373" i="1"/>
  <c r="P373" i="1" s="1"/>
  <c r="G373" i="1"/>
  <c r="E9" i="1"/>
  <c r="D9" i="1"/>
  <c r="N239" i="1" l="1"/>
  <c r="O239" i="1" s="1"/>
  <c r="I239" i="1"/>
  <c r="N235" i="1"/>
  <c r="O235" i="1" s="1"/>
  <c r="I235" i="1"/>
  <c r="N231" i="1"/>
  <c r="O231" i="1" s="1"/>
  <c r="I231" i="1"/>
  <c r="N227" i="1"/>
  <c r="O227" i="1" s="1"/>
  <c r="I227" i="1"/>
  <c r="N223" i="1"/>
  <c r="O223" i="1" s="1"/>
  <c r="I223" i="1"/>
  <c r="N219" i="1"/>
  <c r="O219" i="1" s="1"/>
  <c r="I219" i="1"/>
  <c r="N215" i="1"/>
  <c r="O215" i="1" s="1"/>
  <c r="I215" i="1"/>
  <c r="F223" i="1"/>
  <c r="F221" i="1"/>
  <c r="F219" i="1"/>
  <c r="F217" i="1"/>
  <c r="F215" i="1"/>
  <c r="F213" i="1"/>
  <c r="F211" i="1"/>
  <c r="F209" i="1"/>
  <c r="F204" i="1"/>
  <c r="F202" i="1"/>
  <c r="F200" i="1"/>
  <c r="F198" i="1"/>
  <c r="F196" i="1"/>
  <c r="F140" i="1"/>
  <c r="F96" i="1"/>
  <c r="G96" i="1" s="1"/>
  <c r="F94" i="1"/>
  <c r="G94" i="1" s="1"/>
  <c r="F54" i="1"/>
  <c r="G54" i="1" s="1"/>
  <c r="F50" i="1"/>
  <c r="G50" i="1" s="1"/>
  <c r="F46" i="1"/>
  <c r="G46" i="1" s="1"/>
  <c r="F38" i="1"/>
  <c r="G38" i="1" s="1"/>
  <c r="F34" i="1"/>
  <c r="G34" i="1" s="1"/>
  <c r="F30" i="1"/>
  <c r="G30" i="1" s="1"/>
  <c r="F16" i="1"/>
  <c r="F14" i="1"/>
  <c r="F12" i="1"/>
  <c r="G12" i="1" s="1"/>
  <c r="N249" i="1"/>
  <c r="O249" i="1" s="1"/>
  <c r="N248" i="1"/>
  <c r="O248" i="1" s="1"/>
  <c r="N247" i="1"/>
  <c r="O247" i="1" s="1"/>
  <c r="N246" i="1"/>
  <c r="O246" i="1" s="1"/>
  <c r="N245" i="1"/>
  <c r="O245" i="1" s="1"/>
  <c r="N244" i="1"/>
  <c r="O244" i="1" s="1"/>
  <c r="N243" i="1"/>
  <c r="O243" i="1" s="1"/>
  <c r="N240" i="1"/>
  <c r="O240" i="1" s="1"/>
  <c r="I240" i="1"/>
  <c r="N236" i="1"/>
  <c r="O236" i="1" s="1"/>
  <c r="I236" i="1"/>
  <c r="N232" i="1"/>
  <c r="O232" i="1" s="1"/>
  <c r="I232" i="1"/>
  <c r="N228" i="1"/>
  <c r="O228" i="1" s="1"/>
  <c r="I228" i="1"/>
  <c r="N224" i="1"/>
  <c r="O224" i="1" s="1"/>
  <c r="I224" i="1"/>
  <c r="N220" i="1"/>
  <c r="O220" i="1" s="1"/>
  <c r="I220" i="1"/>
  <c r="N216" i="1"/>
  <c r="O216" i="1" s="1"/>
  <c r="I216" i="1"/>
  <c r="N241" i="1"/>
  <c r="O241" i="1" s="1"/>
  <c r="I241" i="1"/>
  <c r="N237" i="1"/>
  <c r="O237" i="1" s="1"/>
  <c r="I237" i="1"/>
  <c r="N233" i="1"/>
  <c r="O233" i="1" s="1"/>
  <c r="I233" i="1"/>
  <c r="N229" i="1"/>
  <c r="O229" i="1" s="1"/>
  <c r="I229" i="1"/>
  <c r="N225" i="1"/>
  <c r="O225" i="1" s="1"/>
  <c r="I225" i="1"/>
  <c r="N221" i="1"/>
  <c r="O221" i="1" s="1"/>
  <c r="I221" i="1"/>
  <c r="N217" i="1"/>
  <c r="O217" i="1" s="1"/>
  <c r="I217" i="1"/>
  <c r="N213" i="1"/>
  <c r="O213" i="1" s="1"/>
  <c r="I213" i="1"/>
  <c r="F222" i="1"/>
  <c r="F220" i="1"/>
  <c r="F218" i="1"/>
  <c r="F216" i="1"/>
  <c r="F214" i="1"/>
  <c r="F212" i="1"/>
  <c r="F210" i="1"/>
  <c r="F208" i="1"/>
  <c r="F203" i="1"/>
  <c r="F195" i="1"/>
  <c r="F193" i="1"/>
  <c r="F191" i="1"/>
  <c r="F189" i="1"/>
  <c r="F187" i="1"/>
  <c r="F185" i="1"/>
  <c r="F183" i="1"/>
  <c r="F181" i="1"/>
  <c r="F179" i="1"/>
  <c r="F177" i="1"/>
  <c r="F175" i="1"/>
  <c r="F173" i="1"/>
  <c r="F171" i="1"/>
  <c r="F169" i="1"/>
  <c r="F167" i="1"/>
  <c r="F165" i="1"/>
  <c r="F163" i="1"/>
  <c r="F161" i="1"/>
  <c r="F145" i="1"/>
  <c r="F143" i="1"/>
  <c r="F141" i="1"/>
  <c r="F83" i="1"/>
  <c r="F75" i="1"/>
  <c r="F71" i="1"/>
  <c r="F67" i="1"/>
  <c r="F59" i="1"/>
  <c r="F55" i="1"/>
  <c r="N242" i="1"/>
  <c r="O242" i="1" s="1"/>
  <c r="I242" i="1"/>
  <c r="N238" i="1"/>
  <c r="O238" i="1" s="1"/>
  <c r="I238" i="1"/>
  <c r="N234" i="1"/>
  <c r="O234" i="1" s="1"/>
  <c r="I234" i="1"/>
  <c r="N230" i="1"/>
  <c r="O230" i="1" s="1"/>
  <c r="I230" i="1"/>
  <c r="N226" i="1"/>
  <c r="O226" i="1" s="1"/>
  <c r="I226" i="1"/>
  <c r="N222" i="1"/>
  <c r="O222" i="1" s="1"/>
  <c r="I222" i="1"/>
  <c r="N218" i="1"/>
  <c r="O218" i="1" s="1"/>
  <c r="I218" i="1"/>
  <c r="N214" i="1"/>
  <c r="O214" i="1" s="1"/>
  <c r="I214" i="1"/>
  <c r="I212" i="1"/>
  <c r="I211" i="1"/>
  <c r="F10" i="1"/>
  <c r="P249" i="1"/>
  <c r="G249" i="1"/>
  <c r="P245" i="1"/>
  <c r="G245" i="1"/>
  <c r="G222" i="1"/>
  <c r="P220" i="1"/>
  <c r="G220" i="1"/>
  <c r="G218" i="1"/>
  <c r="P216" i="1"/>
  <c r="G216" i="1"/>
  <c r="G214" i="1"/>
  <c r="P212" i="1"/>
  <c r="G212" i="1"/>
  <c r="P210" i="1"/>
  <c r="G210" i="1"/>
  <c r="P208" i="1"/>
  <c r="G208" i="1"/>
  <c r="P244" i="1"/>
  <c r="G244" i="1"/>
  <c r="G242" i="1"/>
  <c r="P240" i="1"/>
  <c r="G240" i="1"/>
  <c r="G238" i="1"/>
  <c r="P236" i="1"/>
  <c r="G236" i="1"/>
  <c r="G234" i="1"/>
  <c r="P232" i="1"/>
  <c r="G232" i="1"/>
  <c r="G230" i="1"/>
  <c r="P228" i="1"/>
  <c r="G228" i="1"/>
  <c r="G226" i="1"/>
  <c r="P224" i="1"/>
  <c r="G224" i="1"/>
  <c r="P246" i="1"/>
  <c r="G246" i="1"/>
  <c r="P223" i="1"/>
  <c r="G223" i="1"/>
  <c r="P221" i="1"/>
  <c r="G221" i="1"/>
  <c r="P219" i="1"/>
  <c r="G219" i="1"/>
  <c r="P217" i="1"/>
  <c r="G217" i="1"/>
  <c r="P215" i="1"/>
  <c r="G215" i="1"/>
  <c r="P213" i="1"/>
  <c r="G213" i="1"/>
  <c r="P211" i="1"/>
  <c r="G211" i="1"/>
  <c r="P209" i="1"/>
  <c r="G209" i="1"/>
  <c r="P248" i="1"/>
  <c r="G248" i="1"/>
  <c r="P247" i="1"/>
  <c r="G247" i="1"/>
  <c r="P243" i="1"/>
  <c r="G243" i="1"/>
  <c r="P241" i="1"/>
  <c r="G241" i="1"/>
  <c r="P239" i="1"/>
  <c r="G239" i="1"/>
  <c r="P237" i="1"/>
  <c r="G237" i="1"/>
  <c r="P235" i="1"/>
  <c r="G235" i="1"/>
  <c r="P233" i="1"/>
  <c r="G233" i="1"/>
  <c r="P231" i="1"/>
  <c r="G231" i="1"/>
  <c r="P229" i="1"/>
  <c r="G229" i="1"/>
  <c r="P227" i="1"/>
  <c r="G227" i="1"/>
  <c r="P225" i="1"/>
  <c r="G225" i="1"/>
  <c r="F199" i="1"/>
  <c r="F197" i="1"/>
  <c r="F156" i="1"/>
  <c r="F154" i="1"/>
  <c r="G154" i="1" s="1"/>
  <c r="F148" i="1"/>
  <c r="F146" i="1"/>
  <c r="F153" i="1"/>
  <c r="F205" i="1"/>
  <c r="N149" i="1"/>
  <c r="O149" i="1" s="1"/>
  <c r="F160" i="1"/>
  <c r="F158" i="1"/>
  <c r="F151" i="1"/>
  <c r="G151" i="1" s="1"/>
  <c r="F149" i="1"/>
  <c r="N27" i="1"/>
  <c r="O27" i="1" s="1"/>
  <c r="N23" i="1"/>
  <c r="O23" i="1" s="1"/>
  <c r="F152" i="1"/>
  <c r="N9" i="1"/>
  <c r="O9" i="1" s="1"/>
  <c r="N207" i="1"/>
  <c r="O207" i="1" s="1"/>
  <c r="N206" i="1"/>
  <c r="O206" i="1" s="1"/>
  <c r="N205" i="1"/>
  <c r="O205" i="1" s="1"/>
  <c r="N204" i="1"/>
  <c r="O204" i="1" s="1"/>
  <c r="N203" i="1"/>
  <c r="O203" i="1" s="1"/>
  <c r="N202" i="1"/>
  <c r="O202" i="1" s="1"/>
  <c r="N201" i="1"/>
  <c r="O201" i="1" s="1"/>
  <c r="N200" i="1"/>
  <c r="O200" i="1" s="1"/>
  <c r="N199" i="1"/>
  <c r="O199" i="1" s="1"/>
  <c r="N198" i="1"/>
  <c r="O198" i="1" s="1"/>
  <c r="N197" i="1"/>
  <c r="O197" i="1" s="1"/>
  <c r="N196" i="1"/>
  <c r="O196" i="1" s="1"/>
  <c r="N195" i="1"/>
  <c r="O195" i="1" s="1"/>
  <c r="N194" i="1"/>
  <c r="O194" i="1" s="1"/>
  <c r="P194" i="1"/>
  <c r="F9" i="1"/>
  <c r="F144" i="1"/>
  <c r="N181" i="1"/>
  <c r="O181" i="1" s="1"/>
  <c r="F91" i="1"/>
  <c r="F87" i="1"/>
  <c r="F70" i="1"/>
  <c r="G70" i="1" s="1"/>
  <c r="F66" i="1"/>
  <c r="G66" i="1" s="1"/>
  <c r="F62" i="1"/>
  <c r="F35" i="1"/>
  <c r="F27" i="1"/>
  <c r="F23" i="1"/>
  <c r="F19" i="1"/>
  <c r="F17" i="1"/>
  <c r="F15" i="1"/>
  <c r="F11" i="1"/>
  <c r="N165" i="1"/>
  <c r="O165" i="1" s="1"/>
  <c r="N75" i="1"/>
  <c r="O75" i="1" s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N157" i="1"/>
  <c r="O157" i="1" s="1"/>
  <c r="F9" i="5"/>
  <c r="D9" i="5"/>
  <c r="F155" i="1"/>
  <c r="F150" i="1"/>
  <c r="F147" i="1"/>
  <c r="F142" i="1"/>
  <c r="G142" i="1" s="1"/>
  <c r="F137" i="1"/>
  <c r="F133" i="1"/>
  <c r="F129" i="1"/>
  <c r="F125" i="1"/>
  <c r="F121" i="1"/>
  <c r="F117" i="1"/>
  <c r="F113" i="1"/>
  <c r="F109" i="1"/>
  <c r="F105" i="1"/>
  <c r="F101" i="1"/>
  <c r="F97" i="1"/>
  <c r="F86" i="1"/>
  <c r="G86" i="1" s="1"/>
  <c r="F82" i="1"/>
  <c r="G82" i="1" s="1"/>
  <c r="F78" i="1"/>
  <c r="F51" i="1"/>
  <c r="F43" i="1"/>
  <c r="G43" i="1" s="1"/>
  <c r="F39" i="1"/>
  <c r="N173" i="1"/>
  <c r="O173" i="1" s="1"/>
  <c r="N141" i="1"/>
  <c r="O141" i="1" s="1"/>
  <c r="E10" i="5"/>
  <c r="D8" i="5"/>
  <c r="F8" i="5"/>
  <c r="G150" i="1"/>
  <c r="G155" i="1"/>
  <c r="G147" i="1"/>
  <c r="G146" i="1"/>
  <c r="G143" i="1"/>
  <c r="P9" i="1"/>
  <c r="F192" i="1"/>
  <c r="F186" i="1"/>
  <c r="F180" i="1"/>
  <c r="F174" i="1"/>
  <c r="F168" i="1"/>
  <c r="F162" i="1"/>
  <c r="G149" i="1"/>
  <c r="P149" i="1"/>
  <c r="G67" i="1"/>
  <c r="G10" i="1"/>
  <c r="N192" i="1"/>
  <c r="O192" i="1" s="1"/>
  <c r="N190" i="1"/>
  <c r="O190" i="1" s="1"/>
  <c r="F159" i="1"/>
  <c r="F157" i="1"/>
  <c r="F138" i="1"/>
  <c r="F134" i="1"/>
  <c r="F130" i="1"/>
  <c r="F126" i="1"/>
  <c r="F122" i="1"/>
  <c r="F118" i="1"/>
  <c r="F114" i="1"/>
  <c r="F110" i="1"/>
  <c r="F106" i="1"/>
  <c r="F102" i="1"/>
  <c r="F98" i="1"/>
  <c r="F95" i="1"/>
  <c r="F90" i="1"/>
  <c r="F88" i="1"/>
  <c r="F79" i="1"/>
  <c r="F74" i="1"/>
  <c r="F63" i="1"/>
  <c r="F58" i="1"/>
  <c r="F47" i="1"/>
  <c r="F42" i="1"/>
  <c r="F31" i="1"/>
  <c r="F26" i="1"/>
  <c r="F22" i="1"/>
  <c r="F18" i="1"/>
  <c r="F13" i="1"/>
  <c r="N177" i="1"/>
  <c r="O177" i="1" s="1"/>
  <c r="N169" i="1"/>
  <c r="O169" i="1" s="1"/>
  <c r="N161" i="1"/>
  <c r="O161" i="1" s="1"/>
  <c r="N153" i="1"/>
  <c r="O153" i="1" s="1"/>
  <c r="N145" i="1"/>
  <c r="O145" i="1" s="1"/>
  <c r="K63" i="1"/>
  <c r="N63" i="1"/>
  <c r="O63" i="1" s="1"/>
  <c r="M60" i="1"/>
  <c r="N60" i="1"/>
  <c r="O60" i="1" s="1"/>
  <c r="G144" i="1"/>
  <c r="F190" i="1"/>
  <c r="F184" i="1"/>
  <c r="F178" i="1"/>
  <c r="F172" i="1"/>
  <c r="F166" i="1"/>
  <c r="G153" i="1"/>
  <c r="G145" i="1"/>
  <c r="G83" i="1"/>
  <c r="G35" i="1"/>
  <c r="G193" i="1"/>
  <c r="G191" i="1"/>
  <c r="G189" i="1"/>
  <c r="G187" i="1"/>
  <c r="G185" i="1"/>
  <c r="G183" i="1"/>
  <c r="G181" i="1"/>
  <c r="P181" i="1"/>
  <c r="G179" i="1"/>
  <c r="G177" i="1"/>
  <c r="G175" i="1"/>
  <c r="G173" i="1"/>
  <c r="P173" i="1"/>
  <c r="G171" i="1"/>
  <c r="G169" i="1"/>
  <c r="G167" i="1"/>
  <c r="G165" i="1"/>
  <c r="P165" i="1"/>
  <c r="G163" i="1"/>
  <c r="G161" i="1"/>
  <c r="P161" i="1"/>
  <c r="G91" i="1"/>
  <c r="G78" i="1"/>
  <c r="G75" i="1"/>
  <c r="P75" i="1"/>
  <c r="G62" i="1"/>
  <c r="G59" i="1"/>
  <c r="G27" i="1"/>
  <c r="P27" i="1"/>
  <c r="G17" i="1"/>
  <c r="G16" i="1"/>
  <c r="G14" i="1"/>
  <c r="G11" i="1"/>
  <c r="N193" i="1"/>
  <c r="O193" i="1" s="1"/>
  <c r="N191" i="1"/>
  <c r="O191" i="1" s="1"/>
  <c r="N189" i="1"/>
  <c r="O189" i="1" s="1"/>
  <c r="N187" i="1"/>
  <c r="O187" i="1" s="1"/>
  <c r="N185" i="1"/>
  <c r="O185" i="1" s="1"/>
  <c r="N183" i="1"/>
  <c r="O183" i="1" s="1"/>
  <c r="N175" i="1"/>
  <c r="O175" i="1" s="1"/>
  <c r="N167" i="1"/>
  <c r="O167" i="1" s="1"/>
  <c r="N159" i="1"/>
  <c r="O159" i="1" s="1"/>
  <c r="N151" i="1"/>
  <c r="O151" i="1" s="1"/>
  <c r="N143" i="1"/>
  <c r="O143" i="1" s="1"/>
  <c r="N67" i="1"/>
  <c r="O67" i="1" s="1"/>
  <c r="G160" i="1"/>
  <c r="G156" i="1"/>
  <c r="G152" i="1"/>
  <c r="G140" i="1"/>
  <c r="G137" i="1"/>
  <c r="G133" i="1"/>
  <c r="G129" i="1"/>
  <c r="G125" i="1"/>
  <c r="G121" i="1"/>
  <c r="G117" i="1"/>
  <c r="G113" i="1"/>
  <c r="G109" i="1"/>
  <c r="G105" i="1"/>
  <c r="G101" i="1"/>
  <c r="G97" i="1"/>
  <c r="G87" i="1"/>
  <c r="G71" i="1"/>
  <c r="G55" i="1"/>
  <c r="G39" i="1"/>
  <c r="G23" i="1"/>
  <c r="P23" i="1"/>
  <c r="G19" i="1"/>
  <c r="I192" i="1"/>
  <c r="I190" i="1"/>
  <c r="K55" i="1"/>
  <c r="N55" i="1"/>
  <c r="O55" i="1" s="1"/>
  <c r="G158" i="1"/>
  <c r="G148" i="1"/>
  <c r="G9" i="1"/>
  <c r="F188" i="1"/>
  <c r="F182" i="1"/>
  <c r="F176" i="1"/>
  <c r="F170" i="1"/>
  <c r="F164" i="1"/>
  <c r="G141" i="1"/>
  <c r="P141" i="1"/>
  <c r="G51" i="1"/>
  <c r="G15" i="1"/>
  <c r="N188" i="1"/>
  <c r="O188" i="1" s="1"/>
  <c r="N186" i="1"/>
  <c r="O186" i="1" s="1"/>
  <c r="N184" i="1"/>
  <c r="O184" i="1" s="1"/>
  <c r="N179" i="1"/>
  <c r="O179" i="1" s="1"/>
  <c r="N171" i="1"/>
  <c r="O171" i="1" s="1"/>
  <c r="N163" i="1"/>
  <c r="O163" i="1" s="1"/>
  <c r="N155" i="1"/>
  <c r="O155" i="1" s="1"/>
  <c r="N147" i="1"/>
  <c r="O147" i="1" s="1"/>
  <c r="N139" i="1"/>
  <c r="O139" i="1" s="1"/>
  <c r="K71" i="1"/>
  <c r="N71" i="1"/>
  <c r="O71" i="1" s="1"/>
  <c r="N59" i="1"/>
  <c r="O59" i="1" s="1"/>
  <c r="N72" i="1"/>
  <c r="O72" i="1" s="1"/>
  <c r="N64" i="1"/>
  <c r="O64" i="1" s="1"/>
  <c r="N56" i="1"/>
  <c r="O56" i="1" s="1"/>
  <c r="N77" i="1"/>
  <c r="O77" i="1" s="1"/>
  <c r="N78" i="1"/>
  <c r="O78" i="1" s="1"/>
  <c r="N76" i="1"/>
  <c r="O76" i="1" s="1"/>
  <c r="N68" i="1"/>
  <c r="O68" i="1" s="1"/>
  <c r="N52" i="1"/>
  <c r="O52" i="1" s="1"/>
  <c r="N137" i="1"/>
  <c r="O137" i="1" s="1"/>
  <c r="N135" i="1"/>
  <c r="O135" i="1" s="1"/>
  <c r="N133" i="1"/>
  <c r="O133" i="1" s="1"/>
  <c r="N131" i="1"/>
  <c r="O131" i="1" s="1"/>
  <c r="N129" i="1"/>
  <c r="O129" i="1" s="1"/>
  <c r="N127" i="1"/>
  <c r="O127" i="1" s="1"/>
  <c r="N125" i="1"/>
  <c r="O125" i="1" s="1"/>
  <c r="N118" i="1"/>
  <c r="O118" i="1" s="1"/>
  <c r="I118" i="1"/>
  <c r="N110" i="1"/>
  <c r="O110" i="1" s="1"/>
  <c r="I110" i="1"/>
  <c r="N102" i="1"/>
  <c r="O102" i="1" s="1"/>
  <c r="I102" i="1"/>
  <c r="N94" i="1"/>
  <c r="O94" i="1" s="1"/>
  <c r="I94" i="1"/>
  <c r="N82" i="1"/>
  <c r="O82" i="1" s="1"/>
  <c r="I82" i="1"/>
  <c r="N123" i="1"/>
  <c r="O123" i="1" s="1"/>
  <c r="N122" i="1"/>
  <c r="O122" i="1" s="1"/>
  <c r="I122" i="1"/>
  <c r="M73" i="1"/>
  <c r="N73" i="1"/>
  <c r="O73" i="1" s="1"/>
  <c r="N180" i="1"/>
  <c r="O180" i="1" s="1"/>
  <c r="N176" i="1"/>
  <c r="O176" i="1" s="1"/>
  <c r="N172" i="1"/>
  <c r="O172" i="1" s="1"/>
  <c r="N168" i="1"/>
  <c r="O168" i="1" s="1"/>
  <c r="N164" i="1"/>
  <c r="O164" i="1" s="1"/>
  <c r="N160" i="1"/>
  <c r="O160" i="1" s="1"/>
  <c r="N156" i="1"/>
  <c r="O156" i="1" s="1"/>
  <c r="N154" i="1"/>
  <c r="O154" i="1" s="1"/>
  <c r="N152" i="1"/>
  <c r="O152" i="1" s="1"/>
  <c r="N150" i="1"/>
  <c r="O150" i="1" s="1"/>
  <c r="N148" i="1"/>
  <c r="O148" i="1" s="1"/>
  <c r="N146" i="1"/>
  <c r="O146" i="1" s="1"/>
  <c r="N144" i="1"/>
  <c r="O144" i="1" s="1"/>
  <c r="N142" i="1"/>
  <c r="O142" i="1" s="1"/>
  <c r="N140" i="1"/>
  <c r="O140" i="1" s="1"/>
  <c r="N138" i="1"/>
  <c r="O138" i="1" s="1"/>
  <c r="N136" i="1"/>
  <c r="O136" i="1" s="1"/>
  <c r="N134" i="1"/>
  <c r="O134" i="1" s="1"/>
  <c r="N132" i="1"/>
  <c r="O132" i="1" s="1"/>
  <c r="N130" i="1"/>
  <c r="O130" i="1" s="1"/>
  <c r="N128" i="1"/>
  <c r="O128" i="1" s="1"/>
  <c r="N126" i="1"/>
  <c r="O126" i="1" s="1"/>
  <c r="N124" i="1"/>
  <c r="O124" i="1" s="1"/>
  <c r="N114" i="1"/>
  <c r="O114" i="1" s="1"/>
  <c r="I114" i="1"/>
  <c r="N106" i="1"/>
  <c r="O106" i="1" s="1"/>
  <c r="I106" i="1"/>
  <c r="N98" i="1"/>
  <c r="O98" i="1" s="1"/>
  <c r="I98" i="1"/>
  <c r="N90" i="1"/>
  <c r="O90" i="1" s="1"/>
  <c r="I90" i="1"/>
  <c r="N182" i="1"/>
  <c r="O182" i="1" s="1"/>
  <c r="N178" i="1"/>
  <c r="O178" i="1" s="1"/>
  <c r="N174" i="1"/>
  <c r="O174" i="1" s="1"/>
  <c r="N170" i="1"/>
  <c r="O170" i="1" s="1"/>
  <c r="N166" i="1"/>
  <c r="O166" i="1" s="1"/>
  <c r="N162" i="1"/>
  <c r="O162" i="1" s="1"/>
  <c r="N158" i="1"/>
  <c r="O158" i="1" s="1"/>
  <c r="N86" i="1"/>
  <c r="O86" i="1" s="1"/>
  <c r="I86" i="1"/>
  <c r="N49" i="1"/>
  <c r="O49" i="1" s="1"/>
  <c r="K49" i="1"/>
  <c r="N119" i="1"/>
  <c r="O119" i="1" s="1"/>
  <c r="N115" i="1"/>
  <c r="O115" i="1" s="1"/>
  <c r="N111" i="1"/>
  <c r="O111" i="1" s="1"/>
  <c r="N107" i="1"/>
  <c r="O107" i="1" s="1"/>
  <c r="N103" i="1"/>
  <c r="O103" i="1" s="1"/>
  <c r="N99" i="1"/>
  <c r="O99" i="1" s="1"/>
  <c r="N95" i="1"/>
  <c r="O95" i="1" s="1"/>
  <c r="N91" i="1"/>
  <c r="O91" i="1" s="1"/>
  <c r="N87" i="1"/>
  <c r="O87" i="1" s="1"/>
  <c r="N83" i="1"/>
  <c r="O83" i="1" s="1"/>
  <c r="N79" i="1"/>
  <c r="O79" i="1" s="1"/>
  <c r="N51" i="1"/>
  <c r="O51" i="1" s="1"/>
  <c r="K51" i="1"/>
  <c r="N120" i="1"/>
  <c r="O120" i="1" s="1"/>
  <c r="N116" i="1"/>
  <c r="O116" i="1" s="1"/>
  <c r="N112" i="1"/>
  <c r="O112" i="1" s="1"/>
  <c r="N108" i="1"/>
  <c r="O108" i="1" s="1"/>
  <c r="N104" i="1"/>
  <c r="O104" i="1" s="1"/>
  <c r="N100" i="1"/>
  <c r="O100" i="1" s="1"/>
  <c r="N96" i="1"/>
  <c r="O96" i="1" s="1"/>
  <c r="N92" i="1"/>
  <c r="O92" i="1" s="1"/>
  <c r="N88" i="1"/>
  <c r="O88" i="1" s="1"/>
  <c r="N84" i="1"/>
  <c r="O84" i="1" s="1"/>
  <c r="N80" i="1"/>
  <c r="O80" i="1" s="1"/>
  <c r="N74" i="1"/>
  <c r="O74" i="1" s="1"/>
  <c r="N70" i="1"/>
  <c r="O70" i="1" s="1"/>
  <c r="N66" i="1"/>
  <c r="O66" i="1" s="1"/>
  <c r="N62" i="1"/>
  <c r="O62" i="1" s="1"/>
  <c r="N58" i="1"/>
  <c r="O58" i="1" s="1"/>
  <c r="N54" i="1"/>
  <c r="O54" i="1" s="1"/>
  <c r="I50" i="1"/>
  <c r="N50" i="1"/>
  <c r="O50" i="1" s="1"/>
  <c r="N121" i="1"/>
  <c r="O121" i="1" s="1"/>
  <c r="N117" i="1"/>
  <c r="O117" i="1" s="1"/>
  <c r="N113" i="1"/>
  <c r="O113" i="1" s="1"/>
  <c r="N109" i="1"/>
  <c r="O109" i="1" s="1"/>
  <c r="N105" i="1"/>
  <c r="O105" i="1" s="1"/>
  <c r="N101" i="1"/>
  <c r="O101" i="1" s="1"/>
  <c r="N97" i="1"/>
  <c r="O97" i="1" s="1"/>
  <c r="N93" i="1"/>
  <c r="O93" i="1" s="1"/>
  <c r="N89" i="1"/>
  <c r="O89" i="1" s="1"/>
  <c r="N85" i="1"/>
  <c r="O85" i="1" s="1"/>
  <c r="N81" i="1"/>
  <c r="O81" i="1" s="1"/>
  <c r="N69" i="1"/>
  <c r="O69" i="1" s="1"/>
  <c r="N65" i="1"/>
  <c r="O65" i="1" s="1"/>
  <c r="N61" i="1"/>
  <c r="O61" i="1" s="1"/>
  <c r="N57" i="1"/>
  <c r="O57" i="1" s="1"/>
  <c r="N53" i="1"/>
  <c r="O53" i="1" s="1"/>
  <c r="K22" i="1"/>
  <c r="N22" i="1"/>
  <c r="O22" i="1" s="1"/>
  <c r="N48" i="1"/>
  <c r="O48" i="1" s="1"/>
  <c r="N25" i="1"/>
  <c r="O25" i="1" s="1"/>
  <c r="K24" i="1"/>
  <c r="N24" i="1"/>
  <c r="O24" i="1" s="1"/>
  <c r="K26" i="1"/>
  <c r="N26" i="1"/>
  <c r="O26" i="1" s="1"/>
  <c r="I17" i="1"/>
  <c r="N17" i="1"/>
  <c r="O17" i="1" s="1"/>
  <c r="N47" i="1"/>
  <c r="O47" i="1" s="1"/>
  <c r="K47" i="1"/>
  <c r="K46" i="1"/>
  <c r="N46" i="1"/>
  <c r="O46" i="1" s="1"/>
  <c r="N45" i="1"/>
  <c r="O45" i="1" s="1"/>
  <c r="K45" i="1"/>
  <c r="K44" i="1"/>
  <c r="N44" i="1"/>
  <c r="O44" i="1" s="1"/>
  <c r="N43" i="1"/>
  <c r="O43" i="1" s="1"/>
  <c r="K43" i="1"/>
  <c r="K42" i="1"/>
  <c r="N42" i="1"/>
  <c r="O42" i="1" s="1"/>
  <c r="N41" i="1"/>
  <c r="O41" i="1" s="1"/>
  <c r="K41" i="1"/>
  <c r="K40" i="1"/>
  <c r="N40" i="1"/>
  <c r="O40" i="1" s="1"/>
  <c r="N39" i="1"/>
  <c r="O39" i="1" s="1"/>
  <c r="K39" i="1"/>
  <c r="K38" i="1"/>
  <c r="N38" i="1"/>
  <c r="O38" i="1" s="1"/>
  <c r="N37" i="1"/>
  <c r="O37" i="1" s="1"/>
  <c r="K37" i="1"/>
  <c r="K36" i="1"/>
  <c r="N36" i="1"/>
  <c r="O36" i="1" s="1"/>
  <c r="N35" i="1"/>
  <c r="O35" i="1" s="1"/>
  <c r="K35" i="1"/>
  <c r="K34" i="1"/>
  <c r="N34" i="1"/>
  <c r="O34" i="1" s="1"/>
  <c r="N33" i="1"/>
  <c r="O33" i="1" s="1"/>
  <c r="K33" i="1"/>
  <c r="K32" i="1"/>
  <c r="N32" i="1"/>
  <c r="O32" i="1" s="1"/>
  <c r="N31" i="1"/>
  <c r="O31" i="1" s="1"/>
  <c r="K31" i="1"/>
  <c r="K30" i="1"/>
  <c r="N30" i="1"/>
  <c r="O30" i="1" s="1"/>
  <c r="N29" i="1"/>
  <c r="O29" i="1" s="1"/>
  <c r="K29" i="1"/>
  <c r="K28" i="1"/>
  <c r="N28" i="1"/>
  <c r="O28" i="1" s="1"/>
  <c r="N21" i="1"/>
  <c r="O21" i="1" s="1"/>
  <c r="I13" i="1"/>
  <c r="N13" i="1"/>
  <c r="O13" i="1" s="1"/>
  <c r="K27" i="1"/>
  <c r="K25" i="1"/>
  <c r="K23" i="1"/>
  <c r="K21" i="1"/>
  <c r="N20" i="1"/>
  <c r="O20" i="1" s="1"/>
  <c r="I16" i="1"/>
  <c r="N16" i="1"/>
  <c r="O16" i="1" s="1"/>
  <c r="I12" i="1"/>
  <c r="N12" i="1"/>
  <c r="O12" i="1" s="1"/>
  <c r="I19" i="1"/>
  <c r="N19" i="1"/>
  <c r="O19" i="1" s="1"/>
  <c r="I15" i="1"/>
  <c r="N15" i="1"/>
  <c r="O15" i="1" s="1"/>
  <c r="I11" i="1"/>
  <c r="N11" i="1"/>
  <c r="O11" i="1" s="1"/>
  <c r="I18" i="1"/>
  <c r="N18" i="1"/>
  <c r="O18" i="1" s="1"/>
  <c r="I14" i="1"/>
  <c r="N14" i="1"/>
  <c r="O14" i="1" s="1"/>
  <c r="N10" i="1"/>
  <c r="O10" i="1" s="1"/>
  <c r="F139" i="1"/>
  <c r="F135" i="1"/>
  <c r="F131" i="1"/>
  <c r="F127" i="1"/>
  <c r="F123" i="1"/>
  <c r="F119" i="1"/>
  <c r="F115" i="1"/>
  <c r="F111" i="1"/>
  <c r="F107" i="1"/>
  <c r="F103" i="1"/>
  <c r="F99" i="1"/>
  <c r="F92" i="1"/>
  <c r="F136" i="1"/>
  <c r="F132" i="1"/>
  <c r="F128" i="1"/>
  <c r="F124" i="1"/>
  <c r="F120" i="1"/>
  <c r="F116" i="1"/>
  <c r="F112" i="1"/>
  <c r="F108" i="1"/>
  <c r="F104" i="1"/>
  <c r="F100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28" i="1"/>
  <c r="F24" i="1"/>
  <c r="F20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P177" i="1" l="1"/>
  <c r="P214" i="1"/>
  <c r="P218" i="1"/>
  <c r="P222" i="1"/>
  <c r="P226" i="1"/>
  <c r="P230" i="1"/>
  <c r="P234" i="1"/>
  <c r="P238" i="1"/>
  <c r="P242" i="1"/>
  <c r="P169" i="1"/>
  <c r="P153" i="1"/>
  <c r="P202" i="1"/>
  <c r="P198" i="1"/>
  <c r="P207" i="1"/>
  <c r="P199" i="1"/>
  <c r="P206" i="1"/>
  <c r="P195" i="1"/>
  <c r="P201" i="1"/>
  <c r="P200" i="1"/>
  <c r="P204" i="1"/>
  <c r="P196" i="1"/>
  <c r="P205" i="1"/>
  <c r="P197" i="1"/>
  <c r="P203" i="1"/>
  <c r="P94" i="1"/>
  <c r="P187" i="1"/>
  <c r="E9" i="5"/>
  <c r="D7" i="5"/>
  <c r="D14" i="5" s="1"/>
  <c r="E8" i="5"/>
  <c r="F7" i="5"/>
  <c r="F14" i="5" s="1"/>
  <c r="G69" i="1"/>
  <c r="P69" i="1"/>
  <c r="G56" i="1"/>
  <c r="P56" i="1"/>
  <c r="G116" i="1"/>
  <c r="P116" i="1"/>
  <c r="G132" i="1"/>
  <c r="P132" i="1"/>
  <c r="G103" i="1"/>
  <c r="P103" i="1"/>
  <c r="G119" i="1"/>
  <c r="P119" i="1"/>
  <c r="G135" i="1"/>
  <c r="P135" i="1"/>
  <c r="P15" i="1"/>
  <c r="P51" i="1"/>
  <c r="G182" i="1"/>
  <c r="P182" i="1"/>
  <c r="P39" i="1"/>
  <c r="P82" i="1"/>
  <c r="P96" i="1"/>
  <c r="P145" i="1"/>
  <c r="G166" i="1"/>
  <c r="P166" i="1"/>
  <c r="G190" i="1"/>
  <c r="P190" i="1"/>
  <c r="P13" i="1"/>
  <c r="G13" i="1"/>
  <c r="G31" i="1"/>
  <c r="P31" i="1"/>
  <c r="G63" i="1"/>
  <c r="P63" i="1"/>
  <c r="P90" i="1"/>
  <c r="G90" i="1"/>
  <c r="G106" i="1"/>
  <c r="P106" i="1"/>
  <c r="G122" i="1"/>
  <c r="P122" i="1"/>
  <c r="G138" i="1"/>
  <c r="P138" i="1"/>
  <c r="P62" i="1"/>
  <c r="G180" i="1"/>
  <c r="P180" i="1"/>
  <c r="P143" i="1"/>
  <c r="P147" i="1"/>
  <c r="P151" i="1"/>
  <c r="P150" i="1"/>
  <c r="G37" i="1"/>
  <c r="P37" i="1"/>
  <c r="G24" i="1"/>
  <c r="P24" i="1"/>
  <c r="G100" i="1"/>
  <c r="P100" i="1"/>
  <c r="G25" i="1"/>
  <c r="P25" i="1"/>
  <c r="G41" i="1"/>
  <c r="P41" i="1"/>
  <c r="G57" i="1"/>
  <c r="P57" i="1"/>
  <c r="G73" i="1"/>
  <c r="P73" i="1"/>
  <c r="G89" i="1"/>
  <c r="P89" i="1"/>
  <c r="G28" i="1"/>
  <c r="P28" i="1"/>
  <c r="G44" i="1"/>
  <c r="P44" i="1"/>
  <c r="G60" i="1"/>
  <c r="P60" i="1"/>
  <c r="G76" i="1"/>
  <c r="P76" i="1"/>
  <c r="G104" i="1"/>
  <c r="P104" i="1"/>
  <c r="G120" i="1"/>
  <c r="P120" i="1"/>
  <c r="G136" i="1"/>
  <c r="P136" i="1"/>
  <c r="G107" i="1"/>
  <c r="P107" i="1"/>
  <c r="G123" i="1"/>
  <c r="P123" i="1"/>
  <c r="G139" i="1"/>
  <c r="P139" i="1"/>
  <c r="G164" i="1"/>
  <c r="P164" i="1"/>
  <c r="G188" i="1"/>
  <c r="P188" i="1"/>
  <c r="P158" i="1"/>
  <c r="P66" i="1"/>
  <c r="P87" i="1"/>
  <c r="P101" i="1"/>
  <c r="P109" i="1"/>
  <c r="P117" i="1"/>
  <c r="P125" i="1"/>
  <c r="P133" i="1"/>
  <c r="P140" i="1"/>
  <c r="P156" i="1"/>
  <c r="P11" i="1"/>
  <c r="P16" i="1"/>
  <c r="P54" i="1"/>
  <c r="P70" i="1"/>
  <c r="P86" i="1"/>
  <c r="P185" i="1"/>
  <c r="P189" i="1"/>
  <c r="P193" i="1"/>
  <c r="P78" i="1"/>
  <c r="G172" i="1"/>
  <c r="P172" i="1"/>
  <c r="P144" i="1"/>
  <c r="G18" i="1"/>
  <c r="P18" i="1"/>
  <c r="P42" i="1"/>
  <c r="G42" i="1"/>
  <c r="P74" i="1"/>
  <c r="G74" i="1"/>
  <c r="P95" i="1"/>
  <c r="G95" i="1"/>
  <c r="G110" i="1"/>
  <c r="P110" i="1"/>
  <c r="G126" i="1"/>
  <c r="P126" i="1"/>
  <c r="G157" i="1"/>
  <c r="P157" i="1"/>
  <c r="P10" i="1"/>
  <c r="P67" i="1"/>
  <c r="G162" i="1"/>
  <c r="P162" i="1"/>
  <c r="G186" i="1"/>
  <c r="P186" i="1"/>
  <c r="G53" i="1"/>
  <c r="P53" i="1"/>
  <c r="G40" i="1"/>
  <c r="P40" i="1"/>
  <c r="G29" i="1"/>
  <c r="P29" i="1"/>
  <c r="G61" i="1"/>
  <c r="P61" i="1"/>
  <c r="G93" i="1"/>
  <c r="P93" i="1"/>
  <c r="G48" i="1"/>
  <c r="P48" i="1"/>
  <c r="G80" i="1"/>
  <c r="P80" i="1"/>
  <c r="G124" i="1"/>
  <c r="P124" i="1"/>
  <c r="G111" i="1"/>
  <c r="P111" i="1"/>
  <c r="G127" i="1"/>
  <c r="P127" i="1"/>
  <c r="P30" i="1"/>
  <c r="G170" i="1"/>
  <c r="P170" i="1"/>
  <c r="P50" i="1"/>
  <c r="P71" i="1"/>
  <c r="P38" i="1"/>
  <c r="P59" i="1"/>
  <c r="P91" i="1"/>
  <c r="P83" i="1"/>
  <c r="G178" i="1"/>
  <c r="P178" i="1"/>
  <c r="G22" i="1"/>
  <c r="P22" i="1"/>
  <c r="G47" i="1"/>
  <c r="P47" i="1"/>
  <c r="G79" i="1"/>
  <c r="P79" i="1"/>
  <c r="G98" i="1"/>
  <c r="P98" i="1"/>
  <c r="G114" i="1"/>
  <c r="P114" i="1"/>
  <c r="G130" i="1"/>
  <c r="P130" i="1"/>
  <c r="G159" i="1"/>
  <c r="P159" i="1"/>
  <c r="G168" i="1"/>
  <c r="P168" i="1"/>
  <c r="G192" i="1"/>
  <c r="P192" i="1"/>
  <c r="P146" i="1"/>
  <c r="P155" i="1"/>
  <c r="P142" i="1"/>
  <c r="P154" i="1"/>
  <c r="G21" i="1"/>
  <c r="P21" i="1"/>
  <c r="G85" i="1"/>
  <c r="P85" i="1"/>
  <c r="G72" i="1"/>
  <c r="P72" i="1"/>
  <c r="G45" i="1"/>
  <c r="P45" i="1"/>
  <c r="G77" i="1"/>
  <c r="P77" i="1"/>
  <c r="G32" i="1"/>
  <c r="P32" i="1"/>
  <c r="G64" i="1"/>
  <c r="P64" i="1"/>
  <c r="G108" i="1"/>
  <c r="P108" i="1"/>
  <c r="G92" i="1"/>
  <c r="P92" i="1"/>
  <c r="G33" i="1"/>
  <c r="P33" i="1"/>
  <c r="G49" i="1"/>
  <c r="P49" i="1"/>
  <c r="G65" i="1"/>
  <c r="P65" i="1"/>
  <c r="G81" i="1"/>
  <c r="P81" i="1"/>
  <c r="G20" i="1"/>
  <c r="P20" i="1"/>
  <c r="G36" i="1"/>
  <c r="P36" i="1"/>
  <c r="G52" i="1"/>
  <c r="P52" i="1"/>
  <c r="G68" i="1"/>
  <c r="P68" i="1"/>
  <c r="G84" i="1"/>
  <c r="P84" i="1"/>
  <c r="G112" i="1"/>
  <c r="P112" i="1"/>
  <c r="G128" i="1"/>
  <c r="P128" i="1"/>
  <c r="G99" i="1"/>
  <c r="P99" i="1"/>
  <c r="G115" i="1"/>
  <c r="P115" i="1"/>
  <c r="G131" i="1"/>
  <c r="P131" i="1"/>
  <c r="P12" i="1"/>
  <c r="P46" i="1"/>
  <c r="G176" i="1"/>
  <c r="P176" i="1"/>
  <c r="P148" i="1"/>
  <c r="P19" i="1"/>
  <c r="P34" i="1"/>
  <c r="P55" i="1"/>
  <c r="P97" i="1"/>
  <c r="P105" i="1"/>
  <c r="P113" i="1"/>
  <c r="P121" i="1"/>
  <c r="P129" i="1"/>
  <c r="P137" i="1"/>
  <c r="P152" i="1"/>
  <c r="P160" i="1"/>
  <c r="P14" i="1"/>
  <c r="P43" i="1"/>
  <c r="P163" i="1"/>
  <c r="P167" i="1"/>
  <c r="P171" i="1"/>
  <c r="P175" i="1"/>
  <c r="P179" i="1"/>
  <c r="P183" i="1"/>
  <c r="P191" i="1"/>
  <c r="P35" i="1"/>
  <c r="G184" i="1"/>
  <c r="P184" i="1"/>
  <c r="P26" i="1"/>
  <c r="G26" i="1"/>
  <c r="P58" i="1"/>
  <c r="G58" i="1"/>
  <c r="G88" i="1"/>
  <c r="P88" i="1"/>
  <c r="G102" i="1"/>
  <c r="P102" i="1"/>
  <c r="G118" i="1"/>
  <c r="P118" i="1"/>
  <c r="G134" i="1"/>
  <c r="P134" i="1"/>
  <c r="P17" i="1"/>
  <c r="G174" i="1"/>
  <c r="P174" i="1"/>
  <c r="G7" i="5" l="1"/>
  <c r="E7" i="5"/>
  <c r="E14" i="5" s="1"/>
</calcChain>
</file>

<file path=xl/connections.xml><?xml version="1.0" encoding="utf-8"?>
<connections xmlns="http://schemas.openxmlformats.org/spreadsheetml/2006/main">
  <connection id="1" name="Connection" type="4" refreshedVersion="5" background="1" saveData="1">
    <webPr sourceData="1" parsePre="1" consecutive="1" xl2000="1" url="https://docs.google.com/spreadsheets/d/e/2PACX-1vREan_LJnvOOAlCUDRQA8enzYkW-7J6xmST3ItXpx7meiKO3qPeqqwONITINtrmzsJFD0X9vF7P_GSf/pubhtml?gid=1886252403&amp;single=true"/>
  </connection>
  <connection id="2" name="Connection1" type="4" refreshedVersion="5" background="1" saveData="1">
    <webPr sourceData="1" parsePre="1" consecutive="1" xl2000="1" url="https://docs.google.com/spreadsheets/d/e/2PACX-1vREan_LJnvOOAlCUDRQA8enzYkW-7J6xmST3ItXpx7meiKO3qPeqqwONITINtrmzsJFD0X9vF7P_GSf/pubhtml?gid=1683292906&amp;single=true"/>
  </connection>
  <connection id="3" name="Connection2" type="4" refreshedVersion="5" background="1" saveData="1">
    <webPr sourceData="1" parsePre="1" consecutive="1" xl2000="1" url="https://docs.google.com/spreadsheets/d/e/2PACX-1vREan_LJnvOOAlCUDRQA8enzYkW-7J6xmST3ItXpx7meiKO3qPeqqwONITINtrmzsJFD0X9vF7P_GSf/pubhtml?gid=182730595&amp;single=true"/>
  </connection>
</connections>
</file>

<file path=xl/sharedStrings.xml><?xml version="1.0" encoding="utf-8"?>
<sst xmlns="http://schemas.openxmlformats.org/spreadsheetml/2006/main" count="2073" uniqueCount="416">
  <si>
    <t>DATE</t>
  </si>
  <si>
    <t>REVENUE</t>
  </si>
  <si>
    <t>TOTAL</t>
  </si>
  <si>
    <t>EXPENDITURE</t>
  </si>
  <si>
    <t>RATIO OF REVENUE TO EXPENDITURE</t>
  </si>
  <si>
    <t>TAX</t>
  </si>
  <si>
    <t>NON TAX</t>
  </si>
  <si>
    <t>RECURRENT</t>
  </si>
  <si>
    <t>CAPITAL</t>
  </si>
  <si>
    <t>FINANCING</t>
  </si>
  <si>
    <t>2075-04-31</t>
  </si>
  <si>
    <t>2075-06-31</t>
  </si>
  <si>
    <t>2076-02-30</t>
  </si>
  <si>
    <t>2076-02-31</t>
  </si>
  <si>
    <t>2076-02-32</t>
  </si>
  <si>
    <t>2075-04-01</t>
  </si>
  <si>
    <t>2075-04-02</t>
  </si>
  <si>
    <t>2075-04-03</t>
  </si>
  <si>
    <t>2075-04-04</t>
  </si>
  <si>
    <t>2075-04-05</t>
  </si>
  <si>
    <t>2075-04-06</t>
  </si>
  <si>
    <t>2075-04-07</t>
  </si>
  <si>
    <t>2075-04-08</t>
  </si>
  <si>
    <t>2075-04-09</t>
  </si>
  <si>
    <t>2075-04-10</t>
  </si>
  <si>
    <t>2075-04-11</t>
  </si>
  <si>
    <t>2075-04-12</t>
  </si>
  <si>
    <t>2075-04-13</t>
  </si>
  <si>
    <t>2075-04-14</t>
  </si>
  <si>
    <t>2075-04-15</t>
  </si>
  <si>
    <t>2075-04-16</t>
  </si>
  <si>
    <t>2075-04-17</t>
  </si>
  <si>
    <t>2075-04-18</t>
  </si>
  <si>
    <t>2075-04-19</t>
  </si>
  <si>
    <t>2075-04-20</t>
  </si>
  <si>
    <t>2075-04-21</t>
  </si>
  <si>
    <t>2075-04-22</t>
  </si>
  <si>
    <t>2075-04-23</t>
  </si>
  <si>
    <t>2075-04-24</t>
  </si>
  <si>
    <t>2075-04-25</t>
  </si>
  <si>
    <t>2075-04-26</t>
  </si>
  <si>
    <t>2075-04-27</t>
  </si>
  <si>
    <t>2075-04-28</t>
  </si>
  <si>
    <t>2075-04-29</t>
  </si>
  <si>
    <t>2075-04-30</t>
  </si>
  <si>
    <t>2075-05-01</t>
  </si>
  <si>
    <t>2075-05-02</t>
  </si>
  <si>
    <t>2075-05-03</t>
  </si>
  <si>
    <t>2075-05-04</t>
  </si>
  <si>
    <t>2075-05-05</t>
  </si>
  <si>
    <t>2075-05-06</t>
  </si>
  <si>
    <t>2075-05-07</t>
  </si>
  <si>
    <t>2075-05-08</t>
  </si>
  <si>
    <t>2075-05-09</t>
  </si>
  <si>
    <t>2075-05-10</t>
  </si>
  <si>
    <t>2075-05-11</t>
  </si>
  <si>
    <t>2075-05-12</t>
  </si>
  <si>
    <t>2075-05-13</t>
  </si>
  <si>
    <t>2075-05-14</t>
  </si>
  <si>
    <t>2075-05-15</t>
  </si>
  <si>
    <t>2075-05-16</t>
  </si>
  <si>
    <t>2075-05-17</t>
  </si>
  <si>
    <t>2075-05-18</t>
  </si>
  <si>
    <t>2075-05-19</t>
  </si>
  <si>
    <t>2075-05-20</t>
  </si>
  <si>
    <t>2075-05-21</t>
  </si>
  <si>
    <t>2075-05-22</t>
  </si>
  <si>
    <t>2075-05-23</t>
  </si>
  <si>
    <t>2075-05-24</t>
  </si>
  <si>
    <t>2075-05-25</t>
  </si>
  <si>
    <t>2075-05-26</t>
  </si>
  <si>
    <t>2075-05-27</t>
  </si>
  <si>
    <t>2075-05-28</t>
  </si>
  <si>
    <t>2075-05-29</t>
  </si>
  <si>
    <t>2075-05-30</t>
  </si>
  <si>
    <t>2075-05-31</t>
  </si>
  <si>
    <t>2075-06-01</t>
  </si>
  <si>
    <t>2075-06-02</t>
  </si>
  <si>
    <t>2075-06-03</t>
  </si>
  <si>
    <t>2075-06-04</t>
  </si>
  <si>
    <t>2075-06-05</t>
  </si>
  <si>
    <t>2075-06-06</t>
  </si>
  <si>
    <t>2075-06-07</t>
  </si>
  <si>
    <t>2075-06-08</t>
  </si>
  <si>
    <t>2075-06-09</t>
  </si>
  <si>
    <t>2075-06-10</t>
  </si>
  <si>
    <t>2075-06-11</t>
  </si>
  <si>
    <t>2075-06-12</t>
  </si>
  <si>
    <t>2075-06-13</t>
  </si>
  <si>
    <t>2075-06-14</t>
  </si>
  <si>
    <t>2075-06-15</t>
  </si>
  <si>
    <t>2075-06-16</t>
  </si>
  <si>
    <t>2075-06-17</t>
  </si>
  <si>
    <t>2075-06-18</t>
  </si>
  <si>
    <t>2075-06-19</t>
  </si>
  <si>
    <t>2075-06-20</t>
  </si>
  <si>
    <t>2075-06-21</t>
  </si>
  <si>
    <t>2075-06-22</t>
  </si>
  <si>
    <t>2075-06-23</t>
  </si>
  <si>
    <t>2075-06-24</t>
  </si>
  <si>
    <t>2075-06-25</t>
  </si>
  <si>
    <t>2075-06-26</t>
  </si>
  <si>
    <t>2075-06-27</t>
  </si>
  <si>
    <t>2075-06-28</t>
  </si>
  <si>
    <t>2075-06-29</t>
  </si>
  <si>
    <t>2075-06-30</t>
  </si>
  <si>
    <t>2075-07-01</t>
  </si>
  <si>
    <t>2075-07-02</t>
  </si>
  <si>
    <t>2075-07-03</t>
  </si>
  <si>
    <t>2075-07-04</t>
  </si>
  <si>
    <t>2075-07-05</t>
  </si>
  <si>
    <t>2075-07-06</t>
  </si>
  <si>
    <t>2075-07-07</t>
  </si>
  <si>
    <t>2075-07-08</t>
  </si>
  <si>
    <t>2075-07-09</t>
  </si>
  <si>
    <t>2075-07-10</t>
  </si>
  <si>
    <t>2075-07-11</t>
  </si>
  <si>
    <t>2075-07-12</t>
  </si>
  <si>
    <t>2075-07-13</t>
  </si>
  <si>
    <t>2075-07-14</t>
  </si>
  <si>
    <t>2075-07-15</t>
  </si>
  <si>
    <t>2075-07-16</t>
  </si>
  <si>
    <t>2075-07-17</t>
  </si>
  <si>
    <t>2075-07-18</t>
  </si>
  <si>
    <t>2075-07-19</t>
  </si>
  <si>
    <t>2075-07-20</t>
  </si>
  <si>
    <t>2075-07-21</t>
  </si>
  <si>
    <t>2075-07-22</t>
  </si>
  <si>
    <t>2075-07-23</t>
  </si>
  <si>
    <t>2075-07-24</t>
  </si>
  <si>
    <t>2075-07-25</t>
  </si>
  <si>
    <t>2075-07-26</t>
  </si>
  <si>
    <t>2075-07-27</t>
  </si>
  <si>
    <t>2075-07-28</t>
  </si>
  <si>
    <t>2075-07-29</t>
  </si>
  <si>
    <t>2075-07-30</t>
  </si>
  <si>
    <t>2075-08-01</t>
  </si>
  <si>
    <t>2075-08-02</t>
  </si>
  <si>
    <t>2075-08-03</t>
  </si>
  <si>
    <t>2075-08-04</t>
  </si>
  <si>
    <t>2075-08-05</t>
  </si>
  <si>
    <t>2075-08-06</t>
  </si>
  <si>
    <t>2075-08-07</t>
  </si>
  <si>
    <t>2075-08-08</t>
  </si>
  <si>
    <t>2075-08-09</t>
  </si>
  <si>
    <t>2075-08-10</t>
  </si>
  <si>
    <t>2075-08-11</t>
  </si>
  <si>
    <t>2075-08-12</t>
  </si>
  <si>
    <t>2075-08-13</t>
  </si>
  <si>
    <t>2075-08-14</t>
  </si>
  <si>
    <t>2075-08-15</t>
  </si>
  <si>
    <t>2075-08-16</t>
  </si>
  <si>
    <t>2075-08-17</t>
  </si>
  <si>
    <t>2075-08-18</t>
  </si>
  <si>
    <t>2075-08-19</t>
  </si>
  <si>
    <t>2075-08-20</t>
  </si>
  <si>
    <t>2075-08-21</t>
  </si>
  <si>
    <t>2075-08-22</t>
  </si>
  <si>
    <t>2075-08-23</t>
  </si>
  <si>
    <t>2075-08-24</t>
  </si>
  <si>
    <t>2075-08-25</t>
  </si>
  <si>
    <t>2075-08-26</t>
  </si>
  <si>
    <t>2075-08-27</t>
  </si>
  <si>
    <t>2075-08-28</t>
  </si>
  <si>
    <t>2075-08-29</t>
  </si>
  <si>
    <t>2075-09-01</t>
  </si>
  <si>
    <t>2075-09-02</t>
  </si>
  <si>
    <t>2075-09-03</t>
  </si>
  <si>
    <t>2075-09-04</t>
  </si>
  <si>
    <t>2075-09-05</t>
  </si>
  <si>
    <t>2075-09-06</t>
  </si>
  <si>
    <t>2075-09-07</t>
  </si>
  <si>
    <t>2075-09-08</t>
  </si>
  <si>
    <t>2075-09-09</t>
  </si>
  <si>
    <t>2075-09-10</t>
  </si>
  <si>
    <t>2075-09-11</t>
  </si>
  <si>
    <t>2075-09-12</t>
  </si>
  <si>
    <t>2075-09-13</t>
  </si>
  <si>
    <t>2075-09-14</t>
  </si>
  <si>
    <t>2075-09-15</t>
  </si>
  <si>
    <t>2075-09-16</t>
  </si>
  <si>
    <t>2075-09-17</t>
  </si>
  <si>
    <t>2075-09-18</t>
  </si>
  <si>
    <t>2075-09-19</t>
  </si>
  <si>
    <t>2075-09-20</t>
  </si>
  <si>
    <t>2075-09-21</t>
  </si>
  <si>
    <t>2075-09-22</t>
  </si>
  <si>
    <t>2075-09-23</t>
  </si>
  <si>
    <t>2075-09-24</t>
  </si>
  <si>
    <t>2075-09-25</t>
  </si>
  <si>
    <t>2075-09-26</t>
  </si>
  <si>
    <t>2075-09-27</t>
  </si>
  <si>
    <t>2075-09-28</t>
  </si>
  <si>
    <t>2075-09-29</t>
  </si>
  <si>
    <t>2075-09-30</t>
  </si>
  <si>
    <t>2075-10-01</t>
  </si>
  <si>
    <t>2075-10-02</t>
  </si>
  <si>
    <t>2075-10-03</t>
  </si>
  <si>
    <t>2075-10-04</t>
  </si>
  <si>
    <t>2075-10-05</t>
  </si>
  <si>
    <t>2075-10-06</t>
  </si>
  <si>
    <t>2075-10-07</t>
  </si>
  <si>
    <t>2075-10-08</t>
  </si>
  <si>
    <t>2075-10-09</t>
  </si>
  <si>
    <t>2075-10-10</t>
  </si>
  <si>
    <t>2075-10-11</t>
  </si>
  <si>
    <t>2075-10-12</t>
  </si>
  <si>
    <t>2075-10-13</t>
  </si>
  <si>
    <t>2075-10-14</t>
  </si>
  <si>
    <t>2075-10-15</t>
  </si>
  <si>
    <t>2075-10-16</t>
  </si>
  <si>
    <t>2075-10-17</t>
  </si>
  <si>
    <t>2075-10-18</t>
  </si>
  <si>
    <t>2075-10-19</t>
  </si>
  <si>
    <t>2075-10-20</t>
  </si>
  <si>
    <t>2075-10-21</t>
  </si>
  <si>
    <t>2075-10-22</t>
  </si>
  <si>
    <t>2075-10-23</t>
  </si>
  <si>
    <t>2075-10-24</t>
  </si>
  <si>
    <t>2075-10-25</t>
  </si>
  <si>
    <t>2075-10-26</t>
  </si>
  <si>
    <t>2075-10-27</t>
  </si>
  <si>
    <t>2075-10-28</t>
  </si>
  <si>
    <t>2075-10-29</t>
  </si>
  <si>
    <t>2075-11-01</t>
  </si>
  <si>
    <t>2075-11-02</t>
  </si>
  <si>
    <t>2075-11-03</t>
  </si>
  <si>
    <t>2075-11-04</t>
  </si>
  <si>
    <t>2075-11-05</t>
  </si>
  <si>
    <t>2075-11-06</t>
  </si>
  <si>
    <t>2075-11-07</t>
  </si>
  <si>
    <t>2075-11-08</t>
  </si>
  <si>
    <t>2075-11-09</t>
  </si>
  <si>
    <t>2075-11-10</t>
  </si>
  <si>
    <t>2075-11-11</t>
  </si>
  <si>
    <t>2075-11-12</t>
  </si>
  <si>
    <t>2075-11-13</t>
  </si>
  <si>
    <t>2075-11-14</t>
  </si>
  <si>
    <t>2075-11-15</t>
  </si>
  <si>
    <t>2075-11-16</t>
  </si>
  <si>
    <t>2075-11-17</t>
  </si>
  <si>
    <t>2075-11-18</t>
  </si>
  <si>
    <t>2075-11-19</t>
  </si>
  <si>
    <t>2075-11-20</t>
  </si>
  <si>
    <t>2075-11-21</t>
  </si>
  <si>
    <t>2075-11-22</t>
  </si>
  <si>
    <t>2075-11-23</t>
  </si>
  <si>
    <t>2075-11-24</t>
  </si>
  <si>
    <t>2075-11-25</t>
  </si>
  <si>
    <t>2075-11-26</t>
  </si>
  <si>
    <t>2075-11-27</t>
  </si>
  <si>
    <t>2075-11-28</t>
  </si>
  <si>
    <t>2075-11-29</t>
  </si>
  <si>
    <t>2075-11-30</t>
  </si>
  <si>
    <t>2075-12-01</t>
  </si>
  <si>
    <t>2075-12-02</t>
  </si>
  <si>
    <t>2075-12-03</t>
  </si>
  <si>
    <t>2075-12-04</t>
  </si>
  <si>
    <t>2075-12-05</t>
  </si>
  <si>
    <t>2075-12-06</t>
  </si>
  <si>
    <t>2075-12-07</t>
  </si>
  <si>
    <t>2075-12-08</t>
  </si>
  <si>
    <t>2075-12-09</t>
  </si>
  <si>
    <t>2075-12-10</t>
  </si>
  <si>
    <t>2075-12-11</t>
  </si>
  <si>
    <t>2075-12-12</t>
  </si>
  <si>
    <t>2075-12-13</t>
  </si>
  <si>
    <t>2075-12-14</t>
  </si>
  <si>
    <t>2075-12-15</t>
  </si>
  <si>
    <t>2075-12-16</t>
  </si>
  <si>
    <t>2075-12-17</t>
  </si>
  <si>
    <t>2075-12-18</t>
  </si>
  <si>
    <t>2075-12-19</t>
  </si>
  <si>
    <t>2075-12-20</t>
  </si>
  <si>
    <t>2075-12-21</t>
  </si>
  <si>
    <t>2075-12-22</t>
  </si>
  <si>
    <t>2075-12-23</t>
  </si>
  <si>
    <t>2075-12-24</t>
  </si>
  <si>
    <t>2075-12-25</t>
  </si>
  <si>
    <t>2075-12-26</t>
  </si>
  <si>
    <t>2075-12-27</t>
  </si>
  <si>
    <t>2075-12-28</t>
  </si>
  <si>
    <t>2075-12-29</t>
  </si>
  <si>
    <t>2075-12-30</t>
  </si>
  <si>
    <t>2076-01-01</t>
  </si>
  <si>
    <t>2076-01-02</t>
  </si>
  <si>
    <t>2076-01-03</t>
  </si>
  <si>
    <t>2076-01-04</t>
  </si>
  <si>
    <t>2076-01-05</t>
  </si>
  <si>
    <t>2076-01-06</t>
  </si>
  <si>
    <t>2076-01-07</t>
  </si>
  <si>
    <t>2076-01-08</t>
  </si>
  <si>
    <t>2076-01-09</t>
  </si>
  <si>
    <t>2076-01-10</t>
  </si>
  <si>
    <t>2076-01-11</t>
  </si>
  <si>
    <t>2076-01-12</t>
  </si>
  <si>
    <t>2076-01-13</t>
  </si>
  <si>
    <t>2076-01-14</t>
  </si>
  <si>
    <t>2076-01-15</t>
  </si>
  <si>
    <t>2076-01-16</t>
  </si>
  <si>
    <t>2076-01-17</t>
  </si>
  <si>
    <t>2076-01-18</t>
  </si>
  <si>
    <t>2076-01-19</t>
  </si>
  <si>
    <t>2076-01-20</t>
  </si>
  <si>
    <t>2076-01-21</t>
  </si>
  <si>
    <t>2076-01-22</t>
  </si>
  <si>
    <t>2076-01-23</t>
  </si>
  <si>
    <t>2076-01-24</t>
  </si>
  <si>
    <t>2076-01-25</t>
  </si>
  <si>
    <t>2076-01-26</t>
  </si>
  <si>
    <t>2076-01-27</t>
  </si>
  <si>
    <t>2076-01-28</t>
  </si>
  <si>
    <t>2076-01-29</t>
  </si>
  <si>
    <t>2076-01-30</t>
  </si>
  <si>
    <t>2076-01-31</t>
  </si>
  <si>
    <t>2076-02-01</t>
  </si>
  <si>
    <t>2076-02-02</t>
  </si>
  <si>
    <t>2076-02-03</t>
  </si>
  <si>
    <t>2076-02-04</t>
  </si>
  <si>
    <t>2076-02-05</t>
  </si>
  <si>
    <t>2076-02-06</t>
  </si>
  <si>
    <t>2076-02-07</t>
  </si>
  <si>
    <t>2076-02-08</t>
  </si>
  <si>
    <t>2076-02-09</t>
  </si>
  <si>
    <t>2076-02-10</t>
  </si>
  <si>
    <t>2076-02-11</t>
  </si>
  <si>
    <t>2076-02-12</t>
  </si>
  <si>
    <t>2076-02-13</t>
  </si>
  <si>
    <t>2076-02-14</t>
  </si>
  <si>
    <t>2076-02-15</t>
  </si>
  <si>
    <t>2076-02-16</t>
  </si>
  <si>
    <t>2076-02-17</t>
  </si>
  <si>
    <t>2076-02-18</t>
  </si>
  <si>
    <t>2076-02-19</t>
  </si>
  <si>
    <t>2076-02-20</t>
  </si>
  <si>
    <t>2076-02-21</t>
  </si>
  <si>
    <t>2076-02-22</t>
  </si>
  <si>
    <t>2076-02-23</t>
  </si>
  <si>
    <t>2076-02-24</t>
  </si>
  <si>
    <t>2076-02-25</t>
  </si>
  <si>
    <t>2076-02-26</t>
  </si>
  <si>
    <t>2076-02-27</t>
  </si>
  <si>
    <t>2076-02-28</t>
  </si>
  <si>
    <t>2076-02-29</t>
  </si>
  <si>
    <t>2076-03-01</t>
  </si>
  <si>
    <t>2076-03-02</t>
  </si>
  <si>
    <t>2076-03-03</t>
  </si>
  <si>
    <t>2076-03-04</t>
  </si>
  <si>
    <t>2076-03-05</t>
  </si>
  <si>
    <t>2076-03-06</t>
  </si>
  <si>
    <t>2076-03-07</t>
  </si>
  <si>
    <t>2076-03-08</t>
  </si>
  <si>
    <t>2076-03-09</t>
  </si>
  <si>
    <t>2076-03-10</t>
  </si>
  <si>
    <t>2076-03-11</t>
  </si>
  <si>
    <t>2076-03-12</t>
  </si>
  <si>
    <t>2076-03-13</t>
  </si>
  <si>
    <t>2076-03-14</t>
  </si>
  <si>
    <t>2076-03-15</t>
  </si>
  <si>
    <t>2076-03-16</t>
  </si>
  <si>
    <t>2076-03-17</t>
  </si>
  <si>
    <t>2076-03-18</t>
  </si>
  <si>
    <t>2076-03-19</t>
  </si>
  <si>
    <t>2076-03-20</t>
  </si>
  <si>
    <t>2076-03-21</t>
  </si>
  <si>
    <t>2076-03-22</t>
  </si>
  <si>
    <t>2076-03-23</t>
  </si>
  <si>
    <t>2076-03-24</t>
  </si>
  <si>
    <t>2076-03-25</t>
  </si>
  <si>
    <t>2076-03-26</t>
  </si>
  <si>
    <t>2076-03-27</t>
  </si>
  <si>
    <t>2076-03-28</t>
  </si>
  <si>
    <t>2076-03-29</t>
  </si>
  <si>
    <t>2076-03-30</t>
  </si>
  <si>
    <t>2076-03-31</t>
  </si>
  <si>
    <t>fcgo-data-dissemination : daily_revenue_summary</t>
  </si>
  <si>
    <t>BUD_YEAR</t>
  </si>
  <si>
    <t>REVENUE_HEAD_CODE2</t>
  </si>
  <si>
    <t>COLLECTEDDATE</t>
  </si>
  <si>
    <t>2075/76</t>
  </si>
  <si>
    <t>Published by Google Sheets– दुरुपयोगको रिपोर्ट गर्नुहोस्–स्वचालित रूपमा अपडेट गरियो प्रत्येक 5मिनेटमा</t>
  </si>
  <si>
    <t>fcgo-data-dissemination : daily_expenditure_summary</t>
  </si>
  <si>
    <t>EXP_TYPE</t>
  </si>
  <si>
    <t>NDATE</t>
  </si>
  <si>
    <t>EXPENDITURE_AMOUNT</t>
  </si>
  <si>
    <t>CAPITAL_EXP</t>
  </si>
  <si>
    <t>STATE_TRANSFER</t>
  </si>
  <si>
    <t>LOCAL_TRANSFER</t>
  </si>
  <si>
    <t>OTHER_RECURRENT</t>
  </si>
  <si>
    <t>Published by Google Sheets– à¤¦à¥à¤°à¥à¤ªà¤¯à¥‹à¤—à¤•à¥‹ à¤°à¤¿à¤ªà¥‹à¤°à¥à¤Ÿ à¤—à¤°à¥à¤¨à¥à¤¹à¥‹à¤¸à¥–à¤¸à¥à¤µà¤šà¤¾à¤²à¤¿à¤¤ à¤°à¥‚à¤ªà¤®à¤¾ à¤…à¤ªà¤¡à¥‡à¤Ÿ à¤—à¤°à¤¿à¤¯à¥‹ à¤ªà¥à¤°à¤¤à¥à¤¯à¥‡à¤• 5à¤®à¤¿à¤¨à¥‡à¤Ÿà¤®à¤¾</t>
  </si>
  <si>
    <t>fcgo-data-dissemination : current_date_time</t>
  </si>
  <si>
    <t>SYSTIMESTAMP</t>
  </si>
  <si>
    <t>TARGET =&gt;</t>
  </si>
  <si>
    <t>Government Of Nepal</t>
  </si>
  <si>
    <t>Ministry of Finance</t>
  </si>
  <si>
    <t>Financial Comptroller General Office</t>
  </si>
  <si>
    <t>(Amount in NRs. Lakh)</t>
  </si>
  <si>
    <t>Daily comparative analysis of Revenue (Tax + Non tax) to Expenditure for the FY 2075/76</t>
  </si>
  <si>
    <t>Data updated on :</t>
  </si>
  <si>
    <t>Description</t>
  </si>
  <si>
    <t>Revenue</t>
  </si>
  <si>
    <t>Expenditure</t>
  </si>
  <si>
    <t>Total</t>
  </si>
  <si>
    <t>Tax</t>
  </si>
  <si>
    <t>Non Tax</t>
  </si>
  <si>
    <t>Recurrent</t>
  </si>
  <si>
    <t>Capital</t>
  </si>
  <si>
    <t>Financing</t>
  </si>
  <si>
    <t>Target/
Budget</t>
  </si>
  <si>
    <t>Up to Yesterday</t>
  </si>
  <si>
    <t>Today</t>
  </si>
  <si>
    <t>Up to Today</t>
  </si>
  <si>
    <t>Progress</t>
  </si>
  <si>
    <t>&lt;= Update data as per your requirement. (date must be entered in yyyymmdd format)</t>
  </si>
  <si>
    <t>Total *</t>
  </si>
  <si>
    <t>* Total Revenue does not include Grant receipt, irregularity recovery (Beruju), cash balance deposit of previous year and balance of divisible fund.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</si>
</sst>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F400]h:mm:ss\ AM/PM"/>
    <numFmt numFmtId="167" formatCode="[$-409]mmmm\ d\,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 applyNumberFormat="1"/>
    <xf numFmtId="22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4" fontId="0" fillId="0" borderId="1" xfId="0" applyNumberFormat="1" applyBorder="1"/>
    <xf numFmtId="49" fontId="0" fillId="0" borderId="1" xfId="0" applyNumberFormat="1" applyBorder="1"/>
    <xf numFmtId="165" fontId="0" fillId="0" borderId="1" xfId="1" applyNumberFormat="1" applyFont="1" applyBorder="1"/>
    <xf numFmtId="164" fontId="0" fillId="0" borderId="1" xfId="2" applyNumberFormat="1" applyFont="1" applyBorder="1"/>
    <xf numFmtId="165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22" fontId="2" fillId="0" borderId="0" xfId="0" applyNumberFormat="1" applyFont="1"/>
    <xf numFmtId="166" fontId="2" fillId="0" borderId="0" xfId="0" applyNumberFormat="1" applyFont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2" fillId="0" borderId="0" xfId="0" applyNumberFormat="1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left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22" fontId="2" fillId="0" borderId="0" xfId="0" applyNumberFormat="1" applyFont="1" applyAlignment="1">
      <alignment horizont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wrapText="1"/>
    </xf>
    <xf numFmtId="3" fontId="1" fillId="0" borderId="1" xfId="1" applyNumberFormat="1" applyFont="1" applyBorder="1" applyAlignment="1">
      <alignment horizontal="center"/>
    </xf>
    <xf numFmtId="0" fontId="2" fillId="3" borderId="0" xfId="0" applyFont="1" applyFill="1"/>
    <xf numFmtId="3" fontId="3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0" fontId="4" fillId="2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pubhtml?gid=1886252403&amp;single=true" adjustColumnWidth="0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ubhtml?gid=182730595&amp;single=true" adjustColumnWidth="0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ubhtml?gid=1683292906&amp;single=true" adjustColumnWidth="0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3"/>
  <sheetViews>
    <sheetView topLeftCell="C154" zoomScale="85" zoomScaleNormal="85" workbookViewId="0">
      <selection activeCell="E193" sqref="E193"/>
    </sheetView>
  </sheetViews>
  <sheetFormatPr defaultRowHeight="15" x14ac:dyDescent="0.25"/>
  <cols>
    <col min="1" max="1" width="10.7109375" hidden="1" customWidth="1"/>
    <col min="2" max="2" width="10.140625" style="3" hidden="1" customWidth="1"/>
    <col min="3" max="3" width="13" style="2" customWidth="1"/>
    <col min="4" max="4" width="11.5703125" customWidth="1"/>
    <col min="5" max="5" width="11.42578125" customWidth="1"/>
    <col min="6" max="6" width="11.7109375" customWidth="1"/>
    <col min="7" max="7" width="6.140625" bestFit="1" customWidth="1"/>
    <col min="8" max="8" width="12.28515625" customWidth="1"/>
    <col min="9" max="9" width="6.140625" bestFit="1" customWidth="1"/>
    <col min="10" max="10" width="12.28515625" customWidth="1"/>
    <col min="11" max="11" width="6.140625" bestFit="1" customWidth="1"/>
    <col min="12" max="12" width="12.28515625" customWidth="1"/>
    <col min="13" max="13" width="6.140625" bestFit="1" customWidth="1"/>
    <col min="14" max="14" width="11.7109375" customWidth="1"/>
    <col min="15" max="15" width="6.140625" bestFit="1" customWidth="1"/>
    <col min="16" max="16" width="13.140625" style="6" customWidth="1"/>
  </cols>
  <sheetData>
    <row r="1" spans="1:16" x14ac:dyDescent="0.25">
      <c r="C1" s="46" t="s">
        <v>393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x14ac:dyDescent="0.25">
      <c r="C2" s="46" t="s">
        <v>394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x14ac:dyDescent="0.25">
      <c r="C3" s="46" t="s">
        <v>395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x14ac:dyDescent="0.25">
      <c r="C4" s="46" t="s">
        <v>397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x14ac:dyDescent="0.25">
      <c r="C5" s="19" t="s">
        <v>398</v>
      </c>
      <c r="E5" s="20" t="str">
        <f>VLOOKUP(DATE(YEAR(data!O4),MONTH(data!O4),DAY(data!O4)),A:C,3,FALSE)</f>
        <v>2075-11-30</v>
      </c>
      <c r="F5" s="21">
        <f>data!O4</f>
        <v>43538.416921296295</v>
      </c>
      <c r="P5" s="18" t="s">
        <v>396</v>
      </c>
    </row>
    <row r="6" spans="1:16" ht="34.5" customHeight="1" x14ac:dyDescent="0.25">
      <c r="A6" s="7"/>
      <c r="B6" s="8"/>
      <c r="C6" s="48" t="s">
        <v>0</v>
      </c>
      <c r="D6" s="47" t="s">
        <v>1</v>
      </c>
      <c r="E6" s="47"/>
      <c r="F6" s="47" t="s">
        <v>2</v>
      </c>
      <c r="G6" s="47"/>
      <c r="H6" s="47" t="s">
        <v>3</v>
      </c>
      <c r="I6" s="47"/>
      <c r="J6" s="47"/>
      <c r="K6" s="47"/>
      <c r="L6" s="47"/>
      <c r="M6" s="47"/>
      <c r="N6" s="47" t="s">
        <v>2</v>
      </c>
      <c r="O6" s="47"/>
      <c r="P6" s="47" t="s">
        <v>4</v>
      </c>
    </row>
    <row r="7" spans="1:16" x14ac:dyDescent="0.25">
      <c r="A7" s="7"/>
      <c r="B7" s="8"/>
      <c r="C7" s="48"/>
      <c r="D7" s="9" t="s">
        <v>5</v>
      </c>
      <c r="E7" s="9" t="s">
        <v>6</v>
      </c>
      <c r="F7" s="47"/>
      <c r="G7" s="47"/>
      <c r="H7" s="47" t="s">
        <v>7</v>
      </c>
      <c r="I7" s="47"/>
      <c r="J7" s="47" t="s">
        <v>8</v>
      </c>
      <c r="K7" s="47"/>
      <c r="L7" s="47" t="s">
        <v>9</v>
      </c>
      <c r="M7" s="47"/>
      <c r="N7" s="47"/>
      <c r="O7" s="47"/>
      <c r="P7" s="47"/>
    </row>
    <row r="8" spans="1:16" x14ac:dyDescent="0.25">
      <c r="A8" s="7"/>
      <c r="B8" s="8"/>
      <c r="C8" s="10" t="s">
        <v>392</v>
      </c>
      <c r="D8" s="11"/>
      <c r="E8" s="11"/>
      <c r="F8" s="45">
        <v>8313180</v>
      </c>
      <c r="G8" s="45"/>
      <c r="H8" s="45">
        <v>8454475</v>
      </c>
      <c r="I8" s="45"/>
      <c r="J8" s="45">
        <v>3139982</v>
      </c>
      <c r="K8" s="45"/>
      <c r="L8" s="45">
        <v>1557160</v>
      </c>
      <c r="M8" s="45"/>
      <c r="N8" s="45">
        <v>13151617</v>
      </c>
      <c r="O8" s="45"/>
      <c r="P8" s="47"/>
    </row>
    <row r="9" spans="1:16" x14ac:dyDescent="0.25">
      <c r="A9" s="12">
        <v>43298</v>
      </c>
      <c r="B9" s="8">
        <v>20750401</v>
      </c>
      <c r="C9" s="13" t="s">
        <v>15</v>
      </c>
      <c r="D9" s="14">
        <f>IF(MAX(data!D:D)&lt;'Daily status(all)'!A9,"",SUMIFS(data!$E:$E,data!$C:$C,11000,data!$D:$D,"&lt;="&amp;'Daily status(all)'!$A9)/100000)</f>
        <v>560.78719490000003</v>
      </c>
      <c r="E9" s="14">
        <f>IF(MAX(data!D:D)&lt;'Daily status(all)'!A9,"",SUMIFS(data!$E:$E,data!$C:$C,14000,data!$D:$D,"&lt;="&amp;'Daily status(all)'!$A9)/100000)</f>
        <v>82.349981999999997</v>
      </c>
      <c r="F9" s="14">
        <f>IF(MAX(data!D:D)&lt;'Daily status(all)'!A9,"",SUM(D9:E9))</f>
        <v>643.13717689999999</v>
      </c>
      <c r="G9" s="15">
        <f>IF(MAX(data!D:D)&lt;'Daily status(all)'!A9,"",F9/$F$8)</f>
        <v>7.7363557254865161E-5</v>
      </c>
      <c r="H9" s="14">
        <f>IF(MAX(data!J:J)&lt;'Daily status(all)'!B9,"",SUM(SUMIFS(data!$K:$K,data!$I:$I,{"STATE_TRANSFER","LOCAL_TRANSFER","OTHER_RECURRENT"},data!J:J,"&lt;="&amp;'Daily status(all)'!B9)/100000))</f>
        <v>483.38959999999997</v>
      </c>
      <c r="I9" s="15">
        <f>IF(MAX(data!J:J)&lt;'Daily status(all)'!B9,"",H9/$H$8)</f>
        <v>5.7175590441748303E-5</v>
      </c>
      <c r="J9" s="14">
        <f>IF(MAX(data!J:J)&lt;'Daily status(all)'!B9,"",SUM(SUMIFS(data!$K:$K,data!$I:$I,{"CAPITAL_EXP"},data!J:J,"&lt;="&amp;'Daily status(all)'!B9)/100000))</f>
        <v>0</v>
      </c>
      <c r="K9" s="15">
        <f>IF(MAX(data!J:J)&lt;'Daily status(all)'!B9,"",J9/$J$8)</f>
        <v>0</v>
      </c>
      <c r="L9" s="14">
        <f>IF(MAX(data!J:J)&lt;'Daily status(all)'!B9,"",SUM(SUMIFS(data!$K:$K,data!$I:$I,{31100,31200,32100,32200},data!J:J,"&lt;="&amp;'Daily status(all)'!B9)/100000))</f>
        <v>0</v>
      </c>
      <c r="M9" s="15">
        <f>IF(MAX(data!J:J)&lt;'Daily status(all)'!B9,"",L9/$L$8)</f>
        <v>0</v>
      </c>
      <c r="N9" s="16">
        <f>IF(MAX(data!J:J)&lt;'Daily status(all)'!B9,"",H9+J9+L9)</f>
        <v>483.38959999999997</v>
      </c>
      <c r="O9" s="15">
        <f>IF(MAX(data!J:J)&lt;'Daily status(all)'!B9,"",N9/$N$8)</f>
        <v>3.675514577408998E-5</v>
      </c>
      <c r="P9" s="17">
        <f>IFERROR(F9/N9,"")</f>
        <v>1.3304737563654658</v>
      </c>
    </row>
    <row r="10" spans="1:16" x14ac:dyDescent="0.25">
      <c r="A10" s="12">
        <v>43299</v>
      </c>
      <c r="B10" s="8">
        <v>20750402</v>
      </c>
      <c r="C10" s="13" t="s">
        <v>16</v>
      </c>
      <c r="D10" s="14">
        <f>IF(MAX(data!D:D)&lt;'Daily status(all)'!A10,"",SUMIFS(data!$E:$E,data!$C:$C,11000,data!$D:$D,"&lt;="&amp;'Daily status(all)'!$A10)/100000)</f>
        <v>1914.5182239000001</v>
      </c>
      <c r="E10" s="14">
        <f>IF(MAX(data!D:D)&lt;'Daily status(all)'!A10,"",SUMIFS(data!$E:$E,data!$C:$C,14000,data!$D:$D,"&lt;="&amp;'Daily status(all)'!$A10)/100000)</f>
        <v>1045.7377813999999</v>
      </c>
      <c r="F10" s="14">
        <f>IF(MAX(data!D:D)&lt;'Daily status(all)'!A10,"",SUM(D10:E10))</f>
        <v>2960.2560052999997</v>
      </c>
      <c r="G10" s="15">
        <f>IF(MAX(data!D:D)&lt;'Daily status(all)'!A10,"",F10/$F$8)</f>
        <v>3.5609189327068578E-4</v>
      </c>
      <c r="H10" s="14">
        <f>IF(MAX(data!J:J)&lt;'Daily status(all)'!B10,"",SUM(SUMIFS(data!$K:$K,data!$I:$I,{"STATE_TRANSFER","LOCAL_TRANSFER","OTHER_RECURRENT"},data!J:J,"&lt;="&amp;'Daily status(all)'!B10)/100000))</f>
        <v>483.38959999999997</v>
      </c>
      <c r="I10" s="15">
        <f>IF(MAX(data!J:J)&lt;'Daily status(all)'!B10,"",H10/$H$8)</f>
        <v>5.7175590441748303E-5</v>
      </c>
      <c r="J10" s="14">
        <f>IF(MAX(data!J:J)&lt;'Daily status(all)'!B10,"",SUM(SUMIFS(data!$K:$K,data!$I:$I,{"CAPITAL_EXP"},data!J:J,"&lt;="&amp;'Daily status(all)'!B10)/100000))</f>
        <v>0</v>
      </c>
      <c r="K10" s="15">
        <f>IF(MAX(data!J:J)&lt;'Daily status(all)'!B10,"",J10/$J$8)</f>
        <v>0</v>
      </c>
      <c r="L10" s="14">
        <f>IF(MAX(data!J:J)&lt;'Daily status(all)'!B10,"",SUM(SUMIFS(data!$K:$K,data!$I:$I,{31100,31200,32100,32200},data!J:J,"&lt;="&amp;'Daily status(all)'!B10)/100000))</f>
        <v>0</v>
      </c>
      <c r="M10" s="15">
        <f>IF(MAX(data!J:J)&lt;'Daily status(all)'!B10,"",L10/$L$8)</f>
        <v>0</v>
      </c>
      <c r="N10" s="16">
        <f>IF(MAX(data!J:J)&lt;'Daily status(all)'!B10,"",H10+J10+L10)</f>
        <v>483.38959999999997</v>
      </c>
      <c r="O10" s="15">
        <f>IF(MAX(data!J:J)&lt;'Daily status(all)'!B10,"",N10/$N$8)</f>
        <v>3.675514577408998E-5</v>
      </c>
      <c r="P10" s="17">
        <f t="shared" ref="P10:P73" si="0">IFERROR(F10/N10,"")</f>
        <v>6.1239546843788117</v>
      </c>
    </row>
    <row r="11" spans="1:16" x14ac:dyDescent="0.25">
      <c r="A11" s="12">
        <v>43300</v>
      </c>
      <c r="B11" s="8">
        <v>20750403</v>
      </c>
      <c r="C11" s="13" t="s">
        <v>17</v>
      </c>
      <c r="D11" s="14">
        <f>IF(MAX(data!D:D)&lt;'Daily status(all)'!A11,"",SUMIFS(data!$E:$E,data!$C:$C,11000,data!$D:$D,"&lt;="&amp;'Daily status(all)'!$A11)/100000)</f>
        <v>10645.720872899999</v>
      </c>
      <c r="E11" s="14">
        <f>IF(MAX(data!D:D)&lt;'Daily status(all)'!A11,"",SUMIFS(data!$E:$E,data!$C:$C,14000,data!$D:$D,"&lt;="&amp;'Daily status(all)'!$A11)/100000)</f>
        <v>1868.5956569</v>
      </c>
      <c r="F11" s="14">
        <f>IF(MAX(data!D:D)&lt;'Daily status(all)'!A11,"",SUM(D11:E11))</f>
        <v>12514.316529799999</v>
      </c>
      <c r="G11" s="15">
        <f>IF(MAX(data!D:D)&lt;'Daily status(all)'!A11,"",F11/$F$8)</f>
        <v>1.5053585426756065E-3</v>
      </c>
      <c r="H11" s="14">
        <f>IF(MAX(data!J:J)&lt;'Daily status(all)'!B11,"",SUM(SUMIFS(data!$K:$K,data!$I:$I,{"STATE_TRANSFER","LOCAL_TRANSFER","OTHER_RECURRENT"},data!J:J,"&lt;="&amp;'Daily status(all)'!B11)/100000))</f>
        <v>4241.5446000000002</v>
      </c>
      <c r="I11" s="15">
        <f>IF(MAX(data!J:J)&lt;'Daily status(all)'!B11,"",H11/$H$8)</f>
        <v>5.016922517365064E-4</v>
      </c>
      <c r="J11" s="14">
        <f>IF(MAX(data!J:J)&lt;'Daily status(all)'!B11,"",SUM(SUMIFS(data!$K:$K,data!$I:$I,{"CAPITAL_EXP"},data!J:J,"&lt;="&amp;'Daily status(all)'!B11)/100000))</f>
        <v>0</v>
      </c>
      <c r="K11" s="15">
        <f>IF(MAX(data!J:J)&lt;'Daily status(all)'!B11,"",J11/$J$8)</f>
        <v>0</v>
      </c>
      <c r="L11" s="14">
        <f>IF(MAX(data!J:J)&lt;'Daily status(all)'!B11,"",SUM(SUMIFS(data!$K:$K,data!$I:$I,{31100,31200,32100,32200},data!J:J,"&lt;="&amp;'Daily status(all)'!B11)/100000))</f>
        <v>0</v>
      </c>
      <c r="M11" s="15">
        <f>IF(MAX(data!J:J)&lt;'Daily status(all)'!B11,"",L11/$L$8)</f>
        <v>0</v>
      </c>
      <c r="N11" s="16">
        <f>IF(MAX(data!J:J)&lt;'Daily status(all)'!B11,"",H11+J11+L11)</f>
        <v>4241.5446000000002</v>
      </c>
      <c r="O11" s="15">
        <f>IF(MAX(data!J:J)&lt;'Daily status(all)'!B11,"",N11/$N$8)</f>
        <v>3.2251126230333502E-4</v>
      </c>
      <c r="P11" s="17">
        <f t="shared" si="0"/>
        <v>2.9504149337012744</v>
      </c>
    </row>
    <row r="12" spans="1:16" x14ac:dyDescent="0.25">
      <c r="A12" s="12">
        <v>43301</v>
      </c>
      <c r="B12" s="8">
        <v>20750404</v>
      </c>
      <c r="C12" s="13" t="s">
        <v>18</v>
      </c>
      <c r="D12" s="14">
        <f>IF(MAX(data!D:D)&lt;'Daily status(all)'!A12,"",SUMIFS(data!$E:$E,data!$C:$C,11000,data!$D:$D,"&lt;="&amp;'Daily status(all)'!$A12)/100000)</f>
        <v>12418.929110899999</v>
      </c>
      <c r="E12" s="14">
        <f>IF(MAX(data!D:D)&lt;'Daily status(all)'!A12,"",SUMIFS(data!$E:$E,data!$C:$C,14000,data!$D:$D,"&lt;="&amp;'Daily status(all)'!$A12)/100000)</f>
        <v>2141.1005282000001</v>
      </c>
      <c r="F12" s="14">
        <f>IF(MAX(data!D:D)&lt;'Daily status(all)'!A12,"",SUM(D12:E12))</f>
        <v>14560.029639099999</v>
      </c>
      <c r="G12" s="15">
        <f>IF(MAX(data!D:D)&lt;'Daily status(all)'!A12,"",F12/$F$8)</f>
        <v>1.7514392373435916E-3</v>
      </c>
      <c r="H12" s="14">
        <f>IF(MAX(data!J:J)&lt;'Daily status(all)'!B12,"",SUM(SUMIFS(data!$K:$K,data!$I:$I,{"STATE_TRANSFER","LOCAL_TRANSFER","OTHER_RECURRENT"},data!J:J,"&lt;="&amp;'Daily status(all)'!B12)/100000))</f>
        <v>10047.214599999999</v>
      </c>
      <c r="I12" s="15">
        <f>IF(MAX(data!J:J)&lt;'Daily status(all)'!B12,"",H12/$H$8)</f>
        <v>1.1883901247564158E-3</v>
      </c>
      <c r="J12" s="14">
        <f>IF(MAX(data!J:J)&lt;'Daily status(all)'!B12,"",SUM(SUMIFS(data!$K:$K,data!$I:$I,{"CAPITAL_EXP"},data!J:J,"&lt;="&amp;'Daily status(all)'!B12)/100000))</f>
        <v>0</v>
      </c>
      <c r="K12" s="15">
        <f>IF(MAX(data!J:J)&lt;'Daily status(all)'!B12,"",J12/$J$8)</f>
        <v>0</v>
      </c>
      <c r="L12" s="14">
        <f>IF(MAX(data!J:J)&lt;'Daily status(all)'!B12,"",SUM(SUMIFS(data!$K:$K,data!$I:$I,{31100,31200,32100,32200},data!J:J,"&lt;="&amp;'Daily status(all)'!B12)/100000))</f>
        <v>0</v>
      </c>
      <c r="M12" s="15">
        <f>IF(MAX(data!J:J)&lt;'Daily status(all)'!B12,"",L12/$L$8)</f>
        <v>0</v>
      </c>
      <c r="N12" s="16">
        <f>IF(MAX(data!J:J)&lt;'Daily status(all)'!B12,"",H12+J12+L12)</f>
        <v>10047.214599999999</v>
      </c>
      <c r="O12" s="15">
        <f>IF(MAX(data!J:J)&lt;'Daily status(all)'!B12,"",N12/$N$8)</f>
        <v>7.6395279759135313E-4</v>
      </c>
      <c r="P12" s="17">
        <f t="shared" si="0"/>
        <v>1.4491608091161903</v>
      </c>
    </row>
    <row r="13" spans="1:16" x14ac:dyDescent="0.25">
      <c r="A13" s="12">
        <v>43302</v>
      </c>
      <c r="B13" s="8">
        <v>20750405</v>
      </c>
      <c r="C13" s="13" t="s">
        <v>19</v>
      </c>
      <c r="D13" s="14">
        <f>IF(MAX(data!D:D)&lt;'Daily status(all)'!A13,"",SUMIFS(data!$E:$E,data!$C:$C,11000,data!$D:$D,"&lt;="&amp;'Daily status(all)'!$A13)/100000)</f>
        <v>12507.447496399998</v>
      </c>
      <c r="E13" s="14">
        <f>IF(MAX(data!D:D)&lt;'Daily status(all)'!A13,"",SUMIFS(data!$E:$E,data!$C:$C,14000,data!$D:$D,"&lt;="&amp;'Daily status(all)'!$A13)/100000)</f>
        <v>2143.4932101999998</v>
      </c>
      <c r="F13" s="14">
        <f>IF(MAX(data!D:D)&lt;'Daily status(all)'!A13,"",SUM(D13:E13))</f>
        <v>14650.940706599999</v>
      </c>
      <c r="G13" s="15">
        <f>IF(MAX(data!D:D)&lt;'Daily status(all)'!A13,"",F13/$F$8)</f>
        <v>1.7623750125222836E-3</v>
      </c>
      <c r="H13" s="14">
        <f>IF(MAX(data!J:J)&lt;'Daily status(all)'!B13,"",SUM(SUMIFS(data!$K:$K,data!$I:$I,{"STATE_TRANSFER","LOCAL_TRANSFER","OTHER_RECURRENT"},data!J:J,"&lt;="&amp;'Daily status(all)'!B13)/100000))</f>
        <v>10047.214599999999</v>
      </c>
      <c r="I13" s="15">
        <f>IF(MAX(data!J:J)&lt;'Daily status(all)'!B13,"",H13/$H$8)</f>
        <v>1.1883901247564158E-3</v>
      </c>
      <c r="J13" s="14">
        <f>IF(MAX(data!J:J)&lt;'Daily status(all)'!B13,"",SUM(SUMIFS(data!$K:$K,data!$I:$I,{"CAPITAL_EXP"},data!J:J,"&lt;="&amp;'Daily status(all)'!B13)/100000))</f>
        <v>0</v>
      </c>
      <c r="K13" s="15">
        <f>IF(MAX(data!J:J)&lt;'Daily status(all)'!B13,"",J13/$J$8)</f>
        <v>0</v>
      </c>
      <c r="L13" s="14">
        <f>IF(MAX(data!J:J)&lt;'Daily status(all)'!B13,"",SUM(SUMIFS(data!$K:$K,data!$I:$I,{31100,31200,32100,32200},data!J:J,"&lt;="&amp;'Daily status(all)'!B13)/100000))</f>
        <v>0</v>
      </c>
      <c r="M13" s="15">
        <f>IF(MAX(data!J:J)&lt;'Daily status(all)'!B13,"",L13/$L$8)</f>
        <v>0</v>
      </c>
      <c r="N13" s="16">
        <f>IF(MAX(data!J:J)&lt;'Daily status(all)'!B13,"",H13+J13+L13)</f>
        <v>10047.214599999999</v>
      </c>
      <c r="O13" s="15">
        <f>IF(MAX(data!J:J)&lt;'Daily status(all)'!B13,"",N13/$N$8)</f>
        <v>7.6395279759135313E-4</v>
      </c>
      <c r="P13" s="17">
        <f t="shared" si="0"/>
        <v>1.4582091942775861</v>
      </c>
    </row>
    <row r="14" spans="1:16" x14ac:dyDescent="0.25">
      <c r="A14" s="12">
        <v>43303</v>
      </c>
      <c r="B14" s="8">
        <v>20750406</v>
      </c>
      <c r="C14" s="13" t="s">
        <v>20</v>
      </c>
      <c r="D14" s="14">
        <f>IF(MAX(data!D:D)&lt;'Daily status(all)'!A14,"",SUMIFS(data!$E:$E,data!$C:$C,11000,data!$D:$D,"&lt;="&amp;'Daily status(all)'!$A14)/100000)</f>
        <v>29542.286696400002</v>
      </c>
      <c r="E14" s="14">
        <f>IF(MAX(data!D:D)&lt;'Daily status(all)'!A14,"",SUMIFS(data!$E:$E,data!$C:$C,14000,data!$D:$D,"&lt;="&amp;'Daily status(all)'!$A14)/100000)</f>
        <v>2773.4760286000001</v>
      </c>
      <c r="F14" s="14">
        <f>IF(MAX(data!D:D)&lt;'Daily status(all)'!A14,"",SUM(D14:E14))</f>
        <v>32315.762725000001</v>
      </c>
      <c r="G14" s="15">
        <f>IF(MAX(data!D:D)&lt;'Daily status(all)'!A14,"",F14/$F$8)</f>
        <v>3.8872925553157757E-3</v>
      </c>
      <c r="H14" s="14">
        <f>IF(MAX(data!J:J)&lt;'Daily status(all)'!B14,"",SUM(SUMIFS(data!$K:$K,data!$I:$I,{"STATE_TRANSFER","LOCAL_TRANSFER","OTHER_RECURRENT"},data!J:J,"&lt;="&amp;'Daily status(all)'!B14)/100000))</f>
        <v>15066.049268999999</v>
      </c>
      <c r="I14" s="15">
        <f>IF(MAX(data!J:J)&lt;'Daily status(all)'!B14,"",H14/$H$8)</f>
        <v>1.782020677688443E-3</v>
      </c>
      <c r="J14" s="14">
        <f>IF(MAX(data!J:J)&lt;'Daily status(all)'!B14,"",SUM(SUMIFS(data!$K:$K,data!$I:$I,{"CAPITAL_EXP"},data!J:J,"&lt;="&amp;'Daily status(all)'!B14)/100000))</f>
        <v>0</v>
      </c>
      <c r="K14" s="15">
        <f>IF(MAX(data!J:J)&lt;'Daily status(all)'!B14,"",J14/$J$8)</f>
        <v>0</v>
      </c>
      <c r="L14" s="14">
        <f>IF(MAX(data!J:J)&lt;'Daily status(all)'!B14,"",SUM(SUMIFS(data!$K:$K,data!$I:$I,{31100,31200,32100,32200},data!J:J,"&lt;="&amp;'Daily status(all)'!B14)/100000))</f>
        <v>0</v>
      </c>
      <c r="M14" s="15">
        <f>IF(MAX(data!J:J)&lt;'Daily status(all)'!B14,"",L14/$L$8)</f>
        <v>0</v>
      </c>
      <c r="N14" s="16">
        <f>IF(MAX(data!J:J)&lt;'Daily status(all)'!B14,"",H14+J14+L14)</f>
        <v>15066.049268999999</v>
      </c>
      <c r="O14" s="15">
        <f>IF(MAX(data!J:J)&lt;'Daily status(all)'!B14,"",N14/$N$8)</f>
        <v>1.1455663032918309E-3</v>
      </c>
      <c r="P14" s="17">
        <f t="shared" si="0"/>
        <v>2.1449394030253921</v>
      </c>
    </row>
    <row r="15" spans="1:16" x14ac:dyDescent="0.25">
      <c r="A15" s="12">
        <v>43304</v>
      </c>
      <c r="B15" s="8">
        <v>20750407</v>
      </c>
      <c r="C15" s="13" t="s">
        <v>21</v>
      </c>
      <c r="D15" s="14">
        <f>IF(MAX(data!D:D)&lt;'Daily status(all)'!A15,"",SUMIFS(data!$E:$E,data!$C:$C,11000,data!$D:$D,"&lt;="&amp;'Daily status(all)'!$A15)/100000)</f>
        <v>36624.159775400003</v>
      </c>
      <c r="E15" s="14">
        <f>IF(MAX(data!D:D)&lt;'Daily status(all)'!A15,"",SUMIFS(data!$E:$E,data!$C:$C,14000,data!$D:$D,"&lt;="&amp;'Daily status(all)'!$A15)/100000)</f>
        <v>3617.8691908000005</v>
      </c>
      <c r="F15" s="14">
        <f>IF(MAX(data!D:D)&lt;'Daily status(all)'!A15,"",SUM(D15:E15))</f>
        <v>40242.028966200007</v>
      </c>
      <c r="G15" s="15">
        <f>IF(MAX(data!D:D)&lt;'Daily status(all)'!A15,"",F15/$F$8)</f>
        <v>4.8407503465821749E-3</v>
      </c>
      <c r="H15" s="14">
        <f>IF(MAX(data!J:J)&lt;'Daily status(all)'!B15,"",SUM(SUMIFS(data!$K:$K,data!$I:$I,{"STATE_TRANSFER","LOCAL_TRANSFER","OTHER_RECURRENT"},data!J:J,"&lt;="&amp;'Daily status(all)'!B15)/100000))</f>
        <v>15079.964649</v>
      </c>
      <c r="I15" s="15">
        <f>IF(MAX(data!J:J)&lt;'Daily status(all)'!B15,"",H15/$H$8)</f>
        <v>1.7836665965657241E-3</v>
      </c>
      <c r="J15" s="14">
        <f>IF(MAX(data!J:J)&lt;'Daily status(all)'!B15,"",SUM(SUMIFS(data!$K:$K,data!$I:$I,{"CAPITAL_EXP"},data!J:J,"&lt;="&amp;'Daily status(all)'!B15)/100000))</f>
        <v>0</v>
      </c>
      <c r="K15" s="15">
        <f>IF(MAX(data!J:J)&lt;'Daily status(all)'!B15,"",J15/$J$8)</f>
        <v>0</v>
      </c>
      <c r="L15" s="14">
        <f>IF(MAX(data!J:J)&lt;'Daily status(all)'!B15,"",SUM(SUMIFS(data!$K:$K,data!$I:$I,{31100,31200,32100,32200},data!J:J,"&lt;="&amp;'Daily status(all)'!B15)/100000))</f>
        <v>0</v>
      </c>
      <c r="M15" s="15">
        <f>IF(MAX(data!J:J)&lt;'Daily status(all)'!B15,"",L15/$L$8)</f>
        <v>0</v>
      </c>
      <c r="N15" s="16">
        <f>IF(MAX(data!J:J)&lt;'Daily status(all)'!B15,"",H15+J15+L15)</f>
        <v>15079.964649</v>
      </c>
      <c r="O15" s="15">
        <f>IF(MAX(data!J:J)&lt;'Daily status(all)'!B15,"",N15/$N$8)</f>
        <v>1.1466243769872556E-3</v>
      </c>
      <c r="P15" s="17">
        <f t="shared" si="0"/>
        <v>2.6685758158503763</v>
      </c>
    </row>
    <row r="16" spans="1:16" x14ac:dyDescent="0.25">
      <c r="A16" s="12">
        <v>43305</v>
      </c>
      <c r="B16" s="8">
        <v>20750408</v>
      </c>
      <c r="C16" s="13" t="s">
        <v>22</v>
      </c>
      <c r="D16" s="14">
        <f>IF(MAX(data!D:D)&lt;'Daily status(all)'!A16,"",SUMIFS(data!$E:$E,data!$C:$C,11000,data!$D:$D,"&lt;="&amp;'Daily status(all)'!$A16)/100000)</f>
        <v>43537.298129399998</v>
      </c>
      <c r="E16" s="14">
        <f>IF(MAX(data!D:D)&lt;'Daily status(all)'!A16,"",SUMIFS(data!$E:$E,data!$C:$C,14000,data!$D:$D,"&lt;="&amp;'Daily status(all)'!$A16)/100000)</f>
        <v>4262.7969046000007</v>
      </c>
      <c r="F16" s="14">
        <f>IF(MAX(data!D:D)&lt;'Daily status(all)'!A16,"",SUM(D16:E16))</f>
        <v>47800.095033999998</v>
      </c>
      <c r="G16" s="15">
        <f>IF(MAX(data!D:D)&lt;'Daily status(all)'!A16,"",F16/$F$8)</f>
        <v>5.7499170033609281E-3</v>
      </c>
      <c r="H16" s="14">
        <f>IF(MAX(data!J:J)&lt;'Daily status(all)'!B16,"",SUM(SUMIFS(data!$K:$K,data!$I:$I,{"STATE_TRANSFER","LOCAL_TRANSFER","OTHER_RECURRENT"},data!J:J,"&lt;="&amp;'Daily status(all)'!B16)/100000))</f>
        <v>23324.340539000001</v>
      </c>
      <c r="I16" s="15">
        <f>IF(MAX(data!J:J)&lt;'Daily status(all)'!B16,"",H16/$H$8)</f>
        <v>2.7588159571114708E-3</v>
      </c>
      <c r="J16" s="14">
        <f>IF(MAX(data!J:J)&lt;'Daily status(all)'!B16,"",SUM(SUMIFS(data!$K:$K,data!$I:$I,{"CAPITAL_EXP"},data!J:J,"&lt;="&amp;'Daily status(all)'!B16)/100000))</f>
        <v>0</v>
      </c>
      <c r="K16" s="15">
        <f>IF(MAX(data!J:J)&lt;'Daily status(all)'!B16,"",J16/$J$8)</f>
        <v>0</v>
      </c>
      <c r="L16" s="14">
        <f>IF(MAX(data!J:J)&lt;'Daily status(all)'!B16,"",SUM(SUMIFS(data!$K:$K,data!$I:$I,{31100,31200,32100,32200},data!J:J,"&lt;="&amp;'Daily status(all)'!B16)/100000))</f>
        <v>0</v>
      </c>
      <c r="M16" s="15">
        <f>IF(MAX(data!J:J)&lt;'Daily status(all)'!B16,"",L16/$L$8)</f>
        <v>0</v>
      </c>
      <c r="N16" s="16">
        <f>IF(MAX(data!J:J)&lt;'Daily status(all)'!B16,"",H16+J16+L16)</f>
        <v>23324.340539000001</v>
      </c>
      <c r="O16" s="15">
        <f>IF(MAX(data!J:J)&lt;'Daily status(all)'!B16,"",N16/$N$8)</f>
        <v>1.7734960301079327E-3</v>
      </c>
      <c r="P16" s="17">
        <f t="shared" si="0"/>
        <v>2.0493653380713917</v>
      </c>
    </row>
    <row r="17" spans="1:16" x14ac:dyDescent="0.25">
      <c r="A17" s="12">
        <v>43306</v>
      </c>
      <c r="B17" s="8">
        <v>20750409</v>
      </c>
      <c r="C17" s="13" t="s">
        <v>23</v>
      </c>
      <c r="D17" s="14">
        <f>IF(MAX(data!D:D)&lt;'Daily status(all)'!A17,"",SUMIFS(data!$E:$E,data!$C:$C,11000,data!$D:$D,"&lt;="&amp;'Daily status(all)'!$A17)/100000)</f>
        <v>51685.171485400002</v>
      </c>
      <c r="E17" s="14">
        <f>IF(MAX(data!D:D)&lt;'Daily status(all)'!A17,"",SUMIFS(data!$E:$E,data!$C:$C,14000,data!$D:$D,"&lt;="&amp;'Daily status(all)'!$A17)/100000)</f>
        <v>4797.0579736</v>
      </c>
      <c r="F17" s="14">
        <f>IF(MAX(data!D:D)&lt;'Daily status(all)'!A17,"",SUM(D17:E17))</f>
        <v>56482.229459000002</v>
      </c>
      <c r="G17" s="15">
        <f>IF(MAX(data!D:D)&lt;'Daily status(all)'!A17,"",F17/$F$8)</f>
        <v>6.7942988674610681E-3</v>
      </c>
      <c r="H17" s="14">
        <f>IF(MAX(data!J:J)&lt;'Daily status(all)'!B17,"",SUM(SUMIFS(data!$K:$K,data!$I:$I,{"STATE_TRANSFER","LOCAL_TRANSFER","OTHER_RECURRENT"},data!J:J,"&lt;="&amp;'Daily status(all)'!B17)/100000))</f>
        <v>23370.264625700001</v>
      </c>
      <c r="I17" s="15">
        <f>IF(MAX(data!J:J)&lt;'Daily status(all)'!B17,"",H17/$H$8)</f>
        <v>2.7642478836001055E-3</v>
      </c>
      <c r="J17" s="14">
        <f>IF(MAX(data!J:J)&lt;'Daily status(all)'!B17,"",SUM(SUMIFS(data!$K:$K,data!$I:$I,{"CAPITAL_EXP"},data!J:J,"&lt;="&amp;'Daily status(all)'!B17)/100000))</f>
        <v>0</v>
      </c>
      <c r="K17" s="15">
        <f>IF(MAX(data!J:J)&lt;'Daily status(all)'!B17,"",J17/$J$8)</f>
        <v>0</v>
      </c>
      <c r="L17" s="14">
        <f>IF(MAX(data!J:J)&lt;'Daily status(all)'!B17,"",SUM(SUMIFS(data!$K:$K,data!$I:$I,{31100,31200,32100,32200},data!J:J,"&lt;="&amp;'Daily status(all)'!B17)/100000))</f>
        <v>0</v>
      </c>
      <c r="M17" s="15">
        <f>IF(MAX(data!J:J)&lt;'Daily status(all)'!B17,"",L17/$L$8)</f>
        <v>0</v>
      </c>
      <c r="N17" s="16">
        <f>IF(MAX(data!J:J)&lt;'Daily status(all)'!B17,"",H17+J17+L17)</f>
        <v>23370.264625700001</v>
      </c>
      <c r="O17" s="15">
        <f>IF(MAX(data!J:J)&lt;'Daily status(all)'!B17,"",N17/$N$8)</f>
        <v>1.7769879267089364E-3</v>
      </c>
      <c r="P17" s="17">
        <f t="shared" si="0"/>
        <v>2.4168416731099898</v>
      </c>
    </row>
    <row r="18" spans="1:16" x14ac:dyDescent="0.25">
      <c r="A18" s="12">
        <v>43307</v>
      </c>
      <c r="B18" s="8">
        <v>20750410</v>
      </c>
      <c r="C18" s="13" t="s">
        <v>24</v>
      </c>
      <c r="D18" s="14">
        <f>IF(MAX(data!D:D)&lt;'Daily status(all)'!A18,"",SUMIFS(data!$E:$E,data!$C:$C,11000,data!$D:$D,"&lt;="&amp;'Daily status(all)'!$A18)/100000)</f>
        <v>58944.446385399999</v>
      </c>
      <c r="E18" s="14">
        <f>IF(MAX(data!D:D)&lt;'Daily status(all)'!A18,"",SUMIFS(data!$E:$E,data!$C:$C,14000,data!$D:$D,"&lt;="&amp;'Daily status(all)'!$A18)/100000)</f>
        <v>5482.0154622999999</v>
      </c>
      <c r="F18" s="14">
        <f>IF(MAX(data!D:D)&lt;'Daily status(all)'!A18,"",SUM(D18:E18))</f>
        <v>64426.461847699997</v>
      </c>
      <c r="G18" s="15">
        <f>IF(MAX(data!D:D)&lt;'Daily status(all)'!A18,"",F18/$F$8)</f>
        <v>7.7499178229871119E-3</v>
      </c>
      <c r="H18" s="14">
        <f>IF(MAX(data!J:J)&lt;'Daily status(all)'!B18,"",SUM(SUMIFS(data!$K:$K,data!$I:$I,{"STATE_TRANSFER","LOCAL_TRANSFER","OTHER_RECURRENT"},data!J:J,"&lt;="&amp;'Daily status(all)'!B18)/100000))</f>
        <v>33654.8870207</v>
      </c>
      <c r="I18" s="15">
        <f>IF(MAX(data!J:J)&lt;'Daily status(all)'!B18,"",H18/$H$8)</f>
        <v>3.9807187342442906E-3</v>
      </c>
      <c r="J18" s="14">
        <f>IF(MAX(data!J:J)&lt;'Daily status(all)'!B18,"",SUM(SUMIFS(data!$K:$K,data!$I:$I,{"CAPITAL_EXP"},data!J:J,"&lt;="&amp;'Daily status(all)'!B18)/100000))</f>
        <v>42.18524</v>
      </c>
      <c r="K18" s="15">
        <f>IF(MAX(data!J:J)&lt;'Daily status(all)'!B18,"",J18/$J$8)</f>
        <v>1.3434866824077336E-5</v>
      </c>
      <c r="L18" s="14">
        <f>IF(MAX(data!J:J)&lt;'Daily status(all)'!B18,"",SUM(SUMIFS(data!$K:$K,data!$I:$I,{31100,31200,32100,32200},data!J:J,"&lt;="&amp;'Daily status(all)'!B18)/100000))</f>
        <v>0</v>
      </c>
      <c r="M18" s="15">
        <f>IF(MAX(data!J:J)&lt;'Daily status(all)'!B18,"",L18/$L$8)</f>
        <v>0</v>
      </c>
      <c r="N18" s="16">
        <f>IF(MAX(data!J:J)&lt;'Daily status(all)'!B18,"",H18+J18+L18)</f>
        <v>33697.072260699999</v>
      </c>
      <c r="O18" s="15">
        <f>IF(MAX(data!J:J)&lt;'Daily status(all)'!B18,"",N18/$N$8)</f>
        <v>2.5621999379011719E-3</v>
      </c>
      <c r="P18" s="17">
        <f t="shared" si="0"/>
        <v>1.9119305484244953</v>
      </c>
    </row>
    <row r="19" spans="1:16" x14ac:dyDescent="0.25">
      <c r="A19" s="12">
        <v>43308</v>
      </c>
      <c r="B19" s="8">
        <v>20750411</v>
      </c>
      <c r="C19" s="13" t="s">
        <v>25</v>
      </c>
      <c r="D19" s="14">
        <f>IF(MAX(data!D:D)&lt;'Daily status(all)'!A19,"",SUMIFS(data!$E:$E,data!$C:$C,11000,data!$D:$D,"&lt;="&amp;'Daily status(all)'!$A19)/100000)</f>
        <v>63668.317640399997</v>
      </c>
      <c r="E19" s="14">
        <f>IF(MAX(data!D:D)&lt;'Daily status(all)'!A19,"",SUMIFS(data!$E:$E,data!$C:$C,14000,data!$D:$D,"&lt;="&amp;'Daily status(all)'!$A19)/100000)</f>
        <v>6001.9989513</v>
      </c>
      <c r="F19" s="14">
        <f>IF(MAX(data!D:D)&lt;'Daily status(all)'!A19,"",SUM(D19:E19))</f>
        <v>69670.316591700001</v>
      </c>
      <c r="G19" s="15">
        <f>IF(MAX(data!D:D)&lt;'Daily status(all)'!A19,"",F19/$F$8)</f>
        <v>8.3807058901286865E-3</v>
      </c>
      <c r="H19" s="14">
        <f>IF(MAX(data!J:J)&lt;'Daily status(all)'!B19,"",SUM(SUMIFS(data!$K:$K,data!$I:$I,{"STATE_TRANSFER","LOCAL_TRANSFER","OTHER_RECURRENT"},data!J:J,"&lt;="&amp;'Daily status(all)'!B19)/100000))</f>
        <v>41129.2091487</v>
      </c>
      <c r="I19" s="15">
        <f>IF(MAX(data!J:J)&lt;'Daily status(all)'!B19,"",H19/$H$8)</f>
        <v>4.8647857080067062E-3</v>
      </c>
      <c r="J19" s="14">
        <f>IF(MAX(data!J:J)&lt;'Daily status(all)'!B19,"",SUM(SUMIFS(data!$K:$K,data!$I:$I,{"CAPITAL_EXP"},data!J:J,"&lt;="&amp;'Daily status(all)'!B19)/100000))</f>
        <v>42.18524</v>
      </c>
      <c r="K19" s="15">
        <f>IF(MAX(data!J:J)&lt;'Daily status(all)'!B19,"",J19/$J$8)</f>
        <v>1.3434866824077336E-5</v>
      </c>
      <c r="L19" s="14">
        <f>IF(MAX(data!J:J)&lt;'Daily status(all)'!B19,"",SUM(SUMIFS(data!$K:$K,data!$I:$I,{31100,31200,32100,32200},data!J:J,"&lt;="&amp;'Daily status(all)'!B19)/100000))</f>
        <v>0</v>
      </c>
      <c r="M19" s="15">
        <f>IF(MAX(data!J:J)&lt;'Daily status(all)'!B19,"",L19/$L$8)</f>
        <v>0</v>
      </c>
      <c r="N19" s="16">
        <f>IF(MAX(data!J:J)&lt;'Daily status(all)'!B19,"",H19+J19+L19)</f>
        <v>41171.394388699999</v>
      </c>
      <c r="O19" s="15">
        <f>IF(MAX(data!J:J)&lt;'Daily status(all)'!B19,"",N19/$N$8)</f>
        <v>3.1305195694719514E-3</v>
      </c>
      <c r="P19" s="17">
        <f t="shared" si="0"/>
        <v>1.6922020161362785</v>
      </c>
    </row>
    <row r="20" spans="1:16" x14ac:dyDescent="0.25">
      <c r="A20" s="12">
        <v>43309</v>
      </c>
      <c r="B20" s="8">
        <v>20750412</v>
      </c>
      <c r="C20" s="13" t="s">
        <v>26</v>
      </c>
      <c r="D20" s="14">
        <f>IF(MAX(data!D:D)&lt;'Daily status(all)'!A20,"",SUMIFS(data!$E:$E,data!$C:$C,11000,data!$D:$D,"&lt;="&amp;'Daily status(all)'!$A20)/100000)</f>
        <v>63714.826013999998</v>
      </c>
      <c r="E20" s="14">
        <f>IF(MAX(data!D:D)&lt;'Daily status(all)'!A20,"",SUMIFS(data!$E:$E,data!$C:$C,14000,data!$D:$D,"&lt;="&amp;'Daily status(all)'!$A20)/100000)</f>
        <v>6002.3988032999996</v>
      </c>
      <c r="F20" s="14">
        <f>IF(MAX(data!D:D)&lt;'Daily status(all)'!A20,"",SUM(D20:E20))</f>
        <v>69717.224817299997</v>
      </c>
      <c r="G20" s="15">
        <f>IF(MAX(data!D:D)&lt;'Daily status(all)'!A20,"",F20/$F$8)</f>
        <v>8.3863485233448571E-3</v>
      </c>
      <c r="H20" s="14">
        <f>IF(MAX(data!J:J)&lt;'Daily status(all)'!B20,"",SUM(SUMIFS(data!$K:$K,data!$I:$I,{"STATE_TRANSFER","LOCAL_TRANSFER","OTHER_RECURRENT"},data!J:J,"&lt;="&amp;'Daily status(all)'!B20)/100000))</f>
        <v>41129.2091487</v>
      </c>
      <c r="I20" s="15">
        <f>IF(MAX(data!J:J)&lt;'Daily status(all)'!B20,"",H20/$H$8)</f>
        <v>4.8647857080067062E-3</v>
      </c>
      <c r="J20" s="14">
        <f>IF(MAX(data!J:J)&lt;'Daily status(all)'!B20,"",SUM(SUMIFS(data!$K:$K,data!$I:$I,{"CAPITAL_EXP"},data!J:J,"&lt;="&amp;'Daily status(all)'!B20)/100000))</f>
        <v>42.18524</v>
      </c>
      <c r="K20" s="15">
        <f>IF(MAX(data!J:J)&lt;'Daily status(all)'!B20,"",J20/$J$8)</f>
        <v>1.3434866824077336E-5</v>
      </c>
      <c r="L20" s="14">
        <f>IF(MAX(data!J:J)&lt;'Daily status(all)'!B20,"",SUM(SUMIFS(data!$K:$K,data!$I:$I,{31100,31200,32100,32200},data!J:J,"&lt;="&amp;'Daily status(all)'!B20)/100000))</f>
        <v>0</v>
      </c>
      <c r="M20" s="15">
        <f>IF(MAX(data!J:J)&lt;'Daily status(all)'!B20,"",L20/$L$8)</f>
        <v>0</v>
      </c>
      <c r="N20" s="16">
        <f>IF(MAX(data!J:J)&lt;'Daily status(all)'!B20,"",H20+J20+L20)</f>
        <v>41171.394388699999</v>
      </c>
      <c r="O20" s="15">
        <f>IF(MAX(data!J:J)&lt;'Daily status(all)'!B20,"",N20/$N$8)</f>
        <v>3.1305195694719514E-3</v>
      </c>
      <c r="P20" s="17">
        <f t="shared" si="0"/>
        <v>1.6933413563577229</v>
      </c>
    </row>
    <row r="21" spans="1:16" x14ac:dyDescent="0.25">
      <c r="A21" s="12">
        <v>43310</v>
      </c>
      <c r="B21" s="8">
        <v>20750413</v>
      </c>
      <c r="C21" s="13" t="s">
        <v>27</v>
      </c>
      <c r="D21" s="14">
        <f>IF(MAX(data!D:D)&lt;'Daily status(all)'!A21,"",SUMIFS(data!$E:$E,data!$C:$C,11000,data!$D:$D,"&lt;="&amp;'Daily status(all)'!$A21)/100000)</f>
        <v>74766.823854000002</v>
      </c>
      <c r="E21" s="14">
        <f>IF(MAX(data!D:D)&lt;'Daily status(all)'!A21,"",SUMIFS(data!$E:$E,data!$C:$C,14000,data!$D:$D,"&lt;="&amp;'Daily status(all)'!$A21)/100000)</f>
        <v>6525.5835028000001</v>
      </c>
      <c r="F21" s="14">
        <f>IF(MAX(data!D:D)&lt;'Daily status(all)'!A21,"",SUM(D21:E21))</f>
        <v>81292.407356800002</v>
      </c>
      <c r="G21" s="15">
        <f>IF(MAX(data!D:D)&lt;'Daily status(all)'!A21,"",F21/$F$8)</f>
        <v>9.7787377822686379E-3</v>
      </c>
      <c r="H21" s="14">
        <f>IF(MAX(data!J:J)&lt;'Daily status(all)'!B21,"",SUM(SUMIFS(data!$K:$K,data!$I:$I,{"STATE_TRANSFER","LOCAL_TRANSFER","OTHER_RECURRENT"},data!J:J,"&lt;="&amp;'Daily status(all)'!B21)/100000))</f>
        <v>41271.774525499997</v>
      </c>
      <c r="I21" s="15">
        <f>IF(MAX(data!J:J)&lt;'Daily status(all)'!B21,"",H21/$H$8)</f>
        <v>4.8816484199787685E-3</v>
      </c>
      <c r="J21" s="14">
        <f>IF(MAX(data!J:J)&lt;'Daily status(all)'!B21,"",SUM(SUMIFS(data!$K:$K,data!$I:$I,{"CAPITAL_EXP"},data!J:J,"&lt;="&amp;'Daily status(all)'!B21)/100000))</f>
        <v>42.18524</v>
      </c>
      <c r="K21" s="15">
        <f>IF(MAX(data!J:J)&lt;'Daily status(all)'!B21,"",J21/$J$8)</f>
        <v>1.3434866824077336E-5</v>
      </c>
      <c r="L21" s="14">
        <f>IF(MAX(data!J:J)&lt;'Daily status(all)'!B21,"",SUM(SUMIFS(data!$K:$K,data!$I:$I,{31100,31200,32100,32200},data!J:J,"&lt;="&amp;'Daily status(all)'!B21)/100000))</f>
        <v>0</v>
      </c>
      <c r="M21" s="15">
        <f>IF(MAX(data!J:J)&lt;'Daily status(all)'!B21,"",L21/$L$8)</f>
        <v>0</v>
      </c>
      <c r="N21" s="16">
        <f>IF(MAX(data!J:J)&lt;'Daily status(all)'!B21,"",H21+J21+L21)</f>
        <v>41313.959765499996</v>
      </c>
      <c r="O21" s="15">
        <f>IF(MAX(data!J:J)&lt;'Daily status(all)'!B21,"",N21/$N$8)</f>
        <v>3.1413597100265309E-3</v>
      </c>
      <c r="P21" s="17">
        <f t="shared" si="0"/>
        <v>1.9676740699322839</v>
      </c>
    </row>
    <row r="22" spans="1:16" x14ac:dyDescent="0.25">
      <c r="A22" s="12">
        <v>43311</v>
      </c>
      <c r="B22" s="8">
        <v>20750414</v>
      </c>
      <c r="C22" s="13" t="s">
        <v>28</v>
      </c>
      <c r="D22" s="14">
        <f>IF(MAX(data!D:D)&lt;'Daily status(all)'!A22,"",SUMIFS(data!$E:$E,data!$C:$C,11000,data!$D:$D,"&lt;="&amp;'Daily status(all)'!$A22)/100000)</f>
        <v>80691.446767000001</v>
      </c>
      <c r="E22" s="14">
        <f>IF(MAX(data!D:D)&lt;'Daily status(all)'!A22,"",SUMIFS(data!$E:$E,data!$C:$C,14000,data!$D:$D,"&lt;="&amp;'Daily status(all)'!$A22)/100000)</f>
        <v>6989.9656272000002</v>
      </c>
      <c r="F22" s="14">
        <f>IF(MAX(data!D:D)&lt;'Daily status(all)'!A22,"",SUM(D22:E22))</f>
        <v>87681.412394200001</v>
      </c>
      <c r="G22" s="15">
        <f>IF(MAX(data!D:D)&lt;'Daily status(all)'!A22,"",F22/$F$8)</f>
        <v>1.0547277022054135E-2</v>
      </c>
      <c r="H22" s="14">
        <f>IF(MAX(data!J:J)&lt;'Daily status(all)'!B22,"",SUM(SUMIFS(data!$K:$K,data!$I:$I,{"STATE_TRANSFER","LOCAL_TRANSFER","OTHER_RECURRENT"},data!J:J,"&lt;="&amp;'Daily status(all)'!B22)/100000))</f>
        <v>41519.109312499997</v>
      </c>
      <c r="I22" s="15">
        <f>IF(MAX(data!J:J)&lt;'Daily status(all)'!B22,"",H22/$H$8)</f>
        <v>4.9109033159953751E-3</v>
      </c>
      <c r="J22" s="14">
        <f>IF(MAX(data!J:J)&lt;'Daily status(all)'!B22,"",SUM(SUMIFS(data!$K:$K,data!$I:$I,{"CAPITAL_EXP"},data!J:J,"&lt;="&amp;'Daily status(all)'!B22)/100000))</f>
        <v>301.65814739999996</v>
      </c>
      <c r="K22" s="15">
        <f>IF(MAX(data!J:J)&lt;'Daily status(all)'!B22,"",J22/$J$8)</f>
        <v>9.6070024414152686E-5</v>
      </c>
      <c r="L22" s="14">
        <f>IF(MAX(data!J:J)&lt;'Daily status(all)'!B22,"",SUM(SUMIFS(data!$K:$K,data!$I:$I,{31100,31200,32100,32200},data!J:J,"&lt;="&amp;'Daily status(all)'!B22)/100000))</f>
        <v>0</v>
      </c>
      <c r="M22" s="15">
        <f>IF(MAX(data!J:J)&lt;'Daily status(all)'!B22,"",L22/$L$8)</f>
        <v>0</v>
      </c>
      <c r="N22" s="16">
        <f>IF(MAX(data!J:J)&lt;'Daily status(all)'!B22,"",H22+J22+L22)</f>
        <v>41820.767459899995</v>
      </c>
      <c r="O22" s="15">
        <f>IF(MAX(data!J:J)&lt;'Daily status(all)'!B22,"",N22/$N$8)</f>
        <v>3.1798954805253221E-3</v>
      </c>
      <c r="P22" s="17">
        <f t="shared" si="0"/>
        <v>2.0965997928726119</v>
      </c>
    </row>
    <row r="23" spans="1:16" x14ac:dyDescent="0.25">
      <c r="A23" s="12">
        <v>43312</v>
      </c>
      <c r="B23" s="8">
        <v>20750415</v>
      </c>
      <c r="C23" s="13" t="s">
        <v>29</v>
      </c>
      <c r="D23" s="14">
        <f>IF(MAX(data!D:D)&lt;'Daily status(all)'!A23,"",SUMIFS(data!$E:$E,data!$C:$C,11000,data!$D:$D,"&lt;="&amp;'Daily status(all)'!$A23)/100000)</f>
        <v>91837.390737000009</v>
      </c>
      <c r="E23" s="14">
        <f>IF(MAX(data!D:D)&lt;'Daily status(all)'!A23,"",SUMIFS(data!$E:$E,data!$C:$C,14000,data!$D:$D,"&lt;="&amp;'Daily status(all)'!$A23)/100000)</f>
        <v>7462.1345840000013</v>
      </c>
      <c r="F23" s="14">
        <f>IF(MAX(data!D:D)&lt;'Daily status(all)'!A23,"",SUM(D23:E23))</f>
        <v>99299.525321000008</v>
      </c>
      <c r="G23" s="15">
        <f>IF(MAX(data!D:D)&lt;'Daily status(all)'!A23,"",F23/$F$8)</f>
        <v>1.1944830416399021E-2</v>
      </c>
      <c r="H23" s="14">
        <f>IF(MAX(data!J:J)&lt;'Daily status(all)'!B23,"",SUM(SUMIFS(data!$K:$K,data!$I:$I,{"STATE_TRANSFER","LOCAL_TRANSFER","OTHER_RECURRENT"},data!J:J,"&lt;="&amp;'Daily status(all)'!B23)/100000))</f>
        <v>42231.8919971</v>
      </c>
      <c r="I23" s="15">
        <f>IF(MAX(data!J:J)&lt;'Daily status(all)'!B23,"",H23/$H$8)</f>
        <v>4.9952116479260985E-3</v>
      </c>
      <c r="J23" s="14">
        <f>IF(MAX(data!J:J)&lt;'Daily status(all)'!B23,"",SUM(SUMIFS(data!$K:$K,data!$I:$I,{"CAPITAL_EXP"},data!J:J,"&lt;="&amp;'Daily status(all)'!B23)/100000))</f>
        <v>301.87014740000001</v>
      </c>
      <c r="K23" s="15">
        <f>IF(MAX(data!J:J)&lt;'Daily status(all)'!B23,"",J23/$J$8)</f>
        <v>9.6137540724755747E-5</v>
      </c>
      <c r="L23" s="14">
        <f>IF(MAX(data!J:J)&lt;'Daily status(all)'!B23,"",SUM(SUMIFS(data!$K:$K,data!$I:$I,{31100,31200,32100,32200},data!J:J,"&lt;="&amp;'Daily status(all)'!B23)/100000))</f>
        <v>0</v>
      </c>
      <c r="M23" s="15">
        <f>IF(MAX(data!J:J)&lt;'Daily status(all)'!B23,"",L23/$L$8)</f>
        <v>0</v>
      </c>
      <c r="N23" s="16">
        <f>IF(MAX(data!J:J)&lt;'Daily status(all)'!B23,"",H23+J23+L23)</f>
        <v>42533.762144499997</v>
      </c>
      <c r="O23" s="15">
        <f>IF(MAX(data!J:J)&lt;'Daily status(all)'!B23,"",N23/$N$8)</f>
        <v>3.23410894223121E-3</v>
      </c>
      <c r="P23" s="17">
        <f t="shared" si="0"/>
        <v>2.3346048013258178</v>
      </c>
    </row>
    <row r="24" spans="1:16" x14ac:dyDescent="0.25">
      <c r="A24" s="12">
        <v>43313</v>
      </c>
      <c r="B24" s="8">
        <v>20750416</v>
      </c>
      <c r="C24" s="13" t="s">
        <v>30</v>
      </c>
      <c r="D24" s="14">
        <f>IF(MAX(data!D:D)&lt;'Daily status(all)'!A24,"",SUMIFS(data!$E:$E,data!$C:$C,11000,data!$D:$D,"&lt;="&amp;'Daily status(all)'!$A24)/100000)</f>
        <v>100337.41487899999</v>
      </c>
      <c r="E24" s="14">
        <f>IF(MAX(data!D:D)&lt;'Daily status(all)'!A24,"",SUMIFS(data!$E:$E,data!$C:$C,14000,data!$D:$D,"&lt;="&amp;'Daily status(all)'!$A24)/100000)</f>
        <v>7828.7772507000018</v>
      </c>
      <c r="F24" s="14">
        <f>IF(MAX(data!D:D)&lt;'Daily status(all)'!A24,"",SUM(D24:E24))</f>
        <v>108166.19212969999</v>
      </c>
      <c r="G24" s="15">
        <f>IF(MAX(data!D:D)&lt;'Daily status(all)'!A24,"",F24/$F$8)</f>
        <v>1.3011409849143167E-2</v>
      </c>
      <c r="H24" s="14">
        <f>IF(MAX(data!J:J)&lt;'Daily status(all)'!B24,"",SUM(SUMIFS(data!$K:$K,data!$I:$I,{"STATE_TRANSFER","LOCAL_TRANSFER","OTHER_RECURRENT"},data!J:J,"&lt;="&amp;'Daily status(all)'!B24)/100000))</f>
        <v>42579.308087199999</v>
      </c>
      <c r="I24" s="15">
        <f>IF(MAX(data!J:J)&lt;'Daily status(all)'!B24,"",H24/$H$8)</f>
        <v>5.0363042160749185E-3</v>
      </c>
      <c r="J24" s="14">
        <f>IF(MAX(data!J:J)&lt;'Daily status(all)'!B24,"",SUM(SUMIFS(data!$K:$K,data!$I:$I,{"CAPITAL_EXP"},data!J:J,"&lt;="&amp;'Daily status(all)'!B24)/100000))</f>
        <v>303.47993739999998</v>
      </c>
      <c r="K24" s="15">
        <f>IF(MAX(data!J:J)&lt;'Daily status(all)'!B24,"",J24/$J$8)</f>
        <v>9.6650215638178813E-5</v>
      </c>
      <c r="L24" s="14">
        <f>IF(MAX(data!J:J)&lt;'Daily status(all)'!B24,"",SUM(SUMIFS(data!$K:$K,data!$I:$I,{31100,31200,32100,32200},data!J:J,"&lt;="&amp;'Daily status(all)'!B24)/100000))</f>
        <v>0</v>
      </c>
      <c r="M24" s="15">
        <f>IF(MAX(data!J:J)&lt;'Daily status(all)'!B24,"",L24/$L$8)</f>
        <v>0</v>
      </c>
      <c r="N24" s="16">
        <f>IF(MAX(data!J:J)&lt;'Daily status(all)'!B24,"",H24+J24+L24)</f>
        <v>42882.788024599999</v>
      </c>
      <c r="O24" s="15">
        <f>IF(MAX(data!J:J)&lt;'Daily status(all)'!B24,"",N24/$N$8)</f>
        <v>3.2606475709108622E-3</v>
      </c>
      <c r="P24" s="17">
        <f t="shared" si="0"/>
        <v>2.522368463254995</v>
      </c>
    </row>
    <row r="25" spans="1:16" x14ac:dyDescent="0.25">
      <c r="A25" s="12">
        <v>43314</v>
      </c>
      <c r="B25" s="8">
        <v>20750417</v>
      </c>
      <c r="C25" s="13" t="s">
        <v>31</v>
      </c>
      <c r="D25" s="14">
        <f>IF(MAX(data!D:D)&lt;'Daily status(all)'!A25,"",SUMIFS(data!$E:$E,data!$C:$C,11000,data!$D:$D,"&lt;="&amp;'Daily status(all)'!$A25)/100000)</f>
        <v>127272.639599</v>
      </c>
      <c r="E25" s="14">
        <f>IF(MAX(data!D:D)&lt;'Daily status(all)'!A25,"",SUMIFS(data!$E:$E,data!$C:$C,14000,data!$D:$D,"&lt;="&amp;'Daily status(all)'!$A25)/100000)</f>
        <v>8268.6804652000028</v>
      </c>
      <c r="F25" s="14">
        <f>IF(MAX(data!D:D)&lt;'Daily status(all)'!A25,"",SUM(D25:E25))</f>
        <v>135541.3200642</v>
      </c>
      <c r="G25" s="15">
        <f>IF(MAX(data!D:D)&lt;'Daily status(all)'!A25,"",F25/$F$8)</f>
        <v>1.6304388941921141E-2</v>
      </c>
      <c r="H25" s="14">
        <f>IF(MAX(data!J:J)&lt;'Daily status(all)'!B25,"",SUM(SUMIFS(data!$K:$K,data!$I:$I,{"STATE_TRANSFER","LOCAL_TRANSFER","OTHER_RECURRENT"},data!J:J,"&lt;="&amp;'Daily status(all)'!B25)/100000))</f>
        <v>47289.537293900001</v>
      </c>
      <c r="I25" s="15">
        <f>IF(MAX(data!J:J)&lt;'Daily status(all)'!B25,"",H25/$H$8)</f>
        <v>5.5934327434760886E-3</v>
      </c>
      <c r="J25" s="14">
        <f>IF(MAX(data!J:J)&lt;'Daily status(all)'!B25,"",SUM(SUMIFS(data!$K:$K,data!$I:$I,{"CAPITAL_EXP"},data!J:J,"&lt;="&amp;'Daily status(all)'!B25)/100000))</f>
        <v>492.96241739999994</v>
      </c>
      <c r="K25" s="15">
        <f>IF(MAX(data!J:J)&lt;'Daily status(all)'!B25,"",J25/$J$8)</f>
        <v>1.5699530041891958E-4</v>
      </c>
      <c r="L25" s="14">
        <f>IF(MAX(data!J:J)&lt;'Daily status(all)'!B25,"",SUM(SUMIFS(data!$K:$K,data!$I:$I,{31100,31200,32100,32200},data!J:J,"&lt;="&amp;'Daily status(all)'!B25)/100000))</f>
        <v>0</v>
      </c>
      <c r="M25" s="15">
        <f>IF(MAX(data!J:J)&lt;'Daily status(all)'!B25,"",L25/$L$8)</f>
        <v>0</v>
      </c>
      <c r="N25" s="16">
        <f>IF(MAX(data!J:J)&lt;'Daily status(all)'!B25,"",H25+J25+L25)</f>
        <v>47782.499711299999</v>
      </c>
      <c r="O25" s="15">
        <f>IF(MAX(data!J:J)&lt;'Daily status(all)'!B25,"",N25/$N$8)</f>
        <v>3.6332034084706087E-3</v>
      </c>
      <c r="P25" s="17">
        <f t="shared" si="0"/>
        <v>2.8366310026293178</v>
      </c>
    </row>
    <row r="26" spans="1:16" x14ac:dyDescent="0.25">
      <c r="A26" s="12">
        <v>43315</v>
      </c>
      <c r="B26" s="8">
        <v>20750418</v>
      </c>
      <c r="C26" s="13" t="s">
        <v>32</v>
      </c>
      <c r="D26" s="14">
        <f>IF(MAX(data!D:D)&lt;'Daily status(all)'!A26,"",SUMIFS(data!$E:$E,data!$C:$C,11000,data!$D:$D,"&lt;="&amp;'Daily status(all)'!$A26)/100000)</f>
        <v>129813.64504399999</v>
      </c>
      <c r="E26" s="14">
        <f>IF(MAX(data!D:D)&lt;'Daily status(all)'!A26,"",SUMIFS(data!$E:$E,data!$C:$C,14000,data!$D:$D,"&lt;="&amp;'Daily status(all)'!$A26)/100000)</f>
        <v>8628.7670285000022</v>
      </c>
      <c r="F26" s="14">
        <f>IF(MAX(data!D:D)&lt;'Daily status(all)'!A26,"",SUM(D26:E26))</f>
        <v>138442.41207249998</v>
      </c>
      <c r="G26" s="15">
        <f>IF(MAX(data!D:D)&lt;'Daily status(all)'!A26,"",F26/$F$8)</f>
        <v>1.6653363944062319E-2</v>
      </c>
      <c r="H26" s="14">
        <f>IF(MAX(data!J:J)&lt;'Daily status(all)'!B26,"",SUM(SUMIFS(data!$K:$K,data!$I:$I,{"STATE_TRANSFER","LOCAL_TRANSFER","OTHER_RECURRENT"},data!J:J,"&lt;="&amp;'Daily status(all)'!B26)/100000))</f>
        <v>47447.989212</v>
      </c>
      <c r="I26" s="15">
        <f>IF(MAX(data!J:J)&lt;'Daily status(all)'!B26,"",H26/$H$8)</f>
        <v>5.6121745243791011E-3</v>
      </c>
      <c r="J26" s="14">
        <f>IF(MAX(data!J:J)&lt;'Daily status(all)'!B26,"",SUM(SUMIFS(data!$K:$K,data!$I:$I,{"CAPITAL_EXP"},data!J:J,"&lt;="&amp;'Daily status(all)'!B26)/100000))</f>
        <v>583.18693339999993</v>
      </c>
      <c r="K26" s="15">
        <f>IF(MAX(data!J:J)&lt;'Daily status(all)'!B26,"",J26/$J$8)</f>
        <v>1.8572938742960945E-4</v>
      </c>
      <c r="L26" s="14">
        <f>IF(MAX(data!J:J)&lt;'Daily status(all)'!B26,"",SUM(SUMIFS(data!$K:$K,data!$I:$I,{31100,31200,32100,32200},data!J:J,"&lt;="&amp;'Daily status(all)'!B26)/100000))</f>
        <v>0</v>
      </c>
      <c r="M26" s="15">
        <f>IF(MAX(data!J:J)&lt;'Daily status(all)'!B26,"",L26/$L$8)</f>
        <v>0</v>
      </c>
      <c r="N26" s="16">
        <f>IF(MAX(data!J:J)&lt;'Daily status(all)'!B26,"",H26+J26+L26)</f>
        <v>48031.176145400001</v>
      </c>
      <c r="O26" s="15">
        <f>IF(MAX(data!J:J)&lt;'Daily status(all)'!B26,"",N26/$N$8)</f>
        <v>3.6521118388255984E-3</v>
      </c>
      <c r="P26" s="17">
        <f t="shared" si="0"/>
        <v>2.8823448264811806</v>
      </c>
    </row>
    <row r="27" spans="1:16" x14ac:dyDescent="0.25">
      <c r="A27" s="12">
        <v>43316</v>
      </c>
      <c r="B27" s="8">
        <v>20750419</v>
      </c>
      <c r="C27" s="13" t="s">
        <v>33</v>
      </c>
      <c r="D27" s="14">
        <f>IF(MAX(data!D:D)&lt;'Daily status(all)'!A27,"",SUMIFS(data!$E:$E,data!$C:$C,11000,data!$D:$D,"&lt;="&amp;'Daily status(all)'!$A27)/100000)</f>
        <v>129896.812114</v>
      </c>
      <c r="E27" s="14">
        <f>IF(MAX(data!D:D)&lt;'Daily status(all)'!A27,"",SUMIFS(data!$E:$E,data!$C:$C,14000,data!$D:$D,"&lt;="&amp;'Daily status(all)'!$A27)/100000)</f>
        <v>8629.1042269000009</v>
      </c>
      <c r="F27" s="14">
        <f>IF(MAX(data!D:D)&lt;'Daily status(all)'!A27,"",SUM(D27:E27))</f>
        <v>138525.9163409</v>
      </c>
      <c r="G27" s="15">
        <f>IF(MAX(data!D:D)&lt;'Daily status(all)'!A27,"",F27/$F$8)</f>
        <v>1.6663408748625676E-2</v>
      </c>
      <c r="H27" s="14">
        <f>IF(MAX(data!J:J)&lt;'Daily status(all)'!B27,"",SUM(SUMIFS(data!$K:$K,data!$I:$I,{"STATE_TRANSFER","LOCAL_TRANSFER","OTHER_RECURRENT"},data!J:J,"&lt;="&amp;'Daily status(all)'!B27)/100000))</f>
        <v>47447.989212</v>
      </c>
      <c r="I27" s="15">
        <f>IF(MAX(data!J:J)&lt;'Daily status(all)'!B27,"",H27/$H$8)</f>
        <v>5.6121745243791011E-3</v>
      </c>
      <c r="J27" s="14">
        <f>IF(MAX(data!J:J)&lt;'Daily status(all)'!B27,"",SUM(SUMIFS(data!$K:$K,data!$I:$I,{"CAPITAL_EXP"},data!J:J,"&lt;="&amp;'Daily status(all)'!B27)/100000))</f>
        <v>583.18693339999993</v>
      </c>
      <c r="K27" s="15">
        <f>IF(MAX(data!J:J)&lt;'Daily status(all)'!B27,"",J27/$J$8)</f>
        <v>1.8572938742960945E-4</v>
      </c>
      <c r="L27" s="14">
        <f>IF(MAX(data!J:J)&lt;'Daily status(all)'!B27,"",SUM(SUMIFS(data!$K:$K,data!$I:$I,{31100,31200,32100,32200},data!J:J,"&lt;="&amp;'Daily status(all)'!B27)/100000))</f>
        <v>0</v>
      </c>
      <c r="M27" s="15">
        <f>IF(MAX(data!J:J)&lt;'Daily status(all)'!B27,"",L27/$L$8)</f>
        <v>0</v>
      </c>
      <c r="N27" s="16">
        <f>IF(MAX(data!J:J)&lt;'Daily status(all)'!B27,"",H27+J27+L27)</f>
        <v>48031.176145400001</v>
      </c>
      <c r="O27" s="15">
        <f>IF(MAX(data!J:J)&lt;'Daily status(all)'!B27,"",N27/$N$8)</f>
        <v>3.6521118388255984E-3</v>
      </c>
      <c r="P27" s="17">
        <f t="shared" si="0"/>
        <v>2.8840833695505244</v>
      </c>
    </row>
    <row r="28" spans="1:16" x14ac:dyDescent="0.25">
      <c r="A28" s="12">
        <v>43317</v>
      </c>
      <c r="B28" s="8">
        <v>20750420</v>
      </c>
      <c r="C28" s="13" t="s">
        <v>34</v>
      </c>
      <c r="D28" s="14">
        <f>IF(MAX(data!D:D)&lt;'Daily status(all)'!A28,"",SUMIFS(data!$E:$E,data!$C:$C,11000,data!$D:$D,"&lt;="&amp;'Daily status(all)'!$A28)/100000)</f>
        <v>142029.935444</v>
      </c>
      <c r="E28" s="14">
        <f>IF(MAX(data!D:D)&lt;'Daily status(all)'!A28,"",SUMIFS(data!$E:$E,data!$C:$C,14000,data!$D:$D,"&lt;="&amp;'Daily status(all)'!$A28)/100000)</f>
        <v>9688.6093428999993</v>
      </c>
      <c r="F28" s="14">
        <f>IF(MAX(data!D:D)&lt;'Daily status(all)'!A28,"",SUM(D28:E28))</f>
        <v>151718.54478689999</v>
      </c>
      <c r="G28" s="15">
        <f>IF(MAX(data!D:D)&lt;'Daily status(all)'!A28,"",F28/$F$8)</f>
        <v>1.8250362050009742E-2</v>
      </c>
      <c r="H28" s="14">
        <f>IF(MAX(data!J:J)&lt;'Daily status(all)'!B28,"",SUM(SUMIFS(data!$K:$K,data!$I:$I,{"STATE_TRANSFER","LOCAL_TRANSFER","OTHER_RECURRENT"},data!J:J,"&lt;="&amp;'Daily status(all)'!B28)/100000))</f>
        <v>48375.299977700008</v>
      </c>
      <c r="I28" s="15">
        <f>IF(MAX(data!J:J)&lt;'Daily status(all)'!B28,"",H28/$H$8)</f>
        <v>5.7218573569263621E-3</v>
      </c>
      <c r="J28" s="14">
        <f>IF(MAX(data!J:J)&lt;'Daily status(all)'!B28,"",SUM(SUMIFS(data!$K:$K,data!$I:$I,{"CAPITAL_EXP"},data!J:J,"&lt;="&amp;'Daily status(all)'!B28)/100000))</f>
        <v>597.21413339999992</v>
      </c>
      <c r="K28" s="15">
        <f>IF(MAX(data!J:J)&lt;'Daily status(all)'!B28,"",J28/$J$8)</f>
        <v>1.9019667418475645E-4</v>
      </c>
      <c r="L28" s="14">
        <f>IF(MAX(data!J:J)&lt;'Daily status(all)'!B28,"",SUM(SUMIFS(data!$K:$K,data!$I:$I,{31100,31200,32100,32200},data!J:J,"&lt;="&amp;'Daily status(all)'!B28)/100000))</f>
        <v>0</v>
      </c>
      <c r="M28" s="15">
        <f>IF(MAX(data!J:J)&lt;'Daily status(all)'!B28,"",L28/$L$8)</f>
        <v>0</v>
      </c>
      <c r="N28" s="16">
        <f>IF(MAX(data!J:J)&lt;'Daily status(all)'!B28,"",H28+J28+L28)</f>
        <v>48972.514111100005</v>
      </c>
      <c r="O28" s="15">
        <f>IF(MAX(data!J:J)&lt;'Daily status(all)'!B28,"",N28/$N$8)</f>
        <v>3.7236876736221869E-3</v>
      </c>
      <c r="P28" s="17">
        <f t="shared" si="0"/>
        <v>3.0980346331149824</v>
      </c>
    </row>
    <row r="29" spans="1:16" x14ac:dyDescent="0.25">
      <c r="A29" s="12">
        <v>43318</v>
      </c>
      <c r="B29" s="8">
        <v>20750421</v>
      </c>
      <c r="C29" s="13" t="s">
        <v>35</v>
      </c>
      <c r="D29" s="14">
        <f>IF(MAX(data!D:D)&lt;'Daily status(all)'!A29,"",SUMIFS(data!$E:$E,data!$C:$C,11000,data!$D:$D,"&lt;="&amp;'Daily status(all)'!$A29)/100000)</f>
        <v>154282.44818400001</v>
      </c>
      <c r="E29" s="14">
        <f>IF(MAX(data!D:D)&lt;'Daily status(all)'!A29,"",SUMIFS(data!$E:$E,data!$C:$C,14000,data!$D:$D,"&lt;="&amp;'Daily status(all)'!$A29)/100000)</f>
        <v>13633.478262900002</v>
      </c>
      <c r="F29" s="14">
        <f>IF(MAX(data!D:D)&lt;'Daily status(all)'!A29,"",SUM(D29:E29))</f>
        <v>167915.9264469</v>
      </c>
      <c r="G29" s="15">
        <f>IF(MAX(data!D:D)&lt;'Daily status(all)'!A29,"",F29/$F$8)</f>
        <v>2.0198759854460027E-2</v>
      </c>
      <c r="H29" s="14">
        <f>IF(MAX(data!J:J)&lt;'Daily status(all)'!B29,"",SUM(SUMIFS(data!$K:$K,data!$I:$I,{"STATE_TRANSFER","LOCAL_TRANSFER","OTHER_RECURRENT"},data!J:J,"&lt;="&amp;'Daily status(all)'!B29)/100000))</f>
        <v>48824.722134199998</v>
      </c>
      <c r="I29" s="15">
        <f>IF(MAX(data!J:J)&lt;'Daily status(all)'!B29,"",H29/$H$8)</f>
        <v>5.7750152592798481E-3</v>
      </c>
      <c r="J29" s="14">
        <f>IF(MAX(data!J:J)&lt;'Daily status(all)'!B29,"",SUM(SUMIFS(data!$K:$K,data!$I:$I,{"CAPITAL_EXP"},data!J:J,"&lt;="&amp;'Daily status(all)'!B29)/100000))</f>
        <v>612.9313234</v>
      </c>
      <c r="K29" s="15">
        <f>IF(MAX(data!J:J)&lt;'Daily status(all)'!B29,"",J29/$J$8)</f>
        <v>1.9520217740101695E-4</v>
      </c>
      <c r="L29" s="14">
        <f>IF(MAX(data!J:J)&lt;'Daily status(all)'!B29,"",SUM(SUMIFS(data!$K:$K,data!$I:$I,{31100,31200,32100,32200},data!J:J,"&lt;="&amp;'Daily status(all)'!B29)/100000))</f>
        <v>0</v>
      </c>
      <c r="M29" s="15">
        <f>IF(MAX(data!J:J)&lt;'Daily status(all)'!B29,"",L29/$L$8)</f>
        <v>0</v>
      </c>
      <c r="N29" s="16">
        <f>IF(MAX(data!J:J)&lt;'Daily status(all)'!B29,"",H29+J29+L29)</f>
        <v>49437.653457599998</v>
      </c>
      <c r="O29" s="15">
        <f>IF(MAX(data!J:J)&lt;'Daily status(all)'!B29,"",N29/$N$8)</f>
        <v>3.7590551380564077E-3</v>
      </c>
      <c r="P29" s="17">
        <f t="shared" si="0"/>
        <v>3.3965189426094509</v>
      </c>
    </row>
    <row r="30" spans="1:16" x14ac:dyDescent="0.25">
      <c r="A30" s="12">
        <v>43319</v>
      </c>
      <c r="B30" s="8">
        <v>20750422</v>
      </c>
      <c r="C30" s="13" t="s">
        <v>36</v>
      </c>
      <c r="D30" s="14">
        <f>IF(MAX(data!D:D)&lt;'Daily status(all)'!A30,"",SUMIFS(data!$E:$E,data!$C:$C,11000,data!$D:$D,"&lt;="&amp;'Daily status(all)'!$A30)/100000)</f>
        <v>167030.56929399999</v>
      </c>
      <c r="E30" s="14">
        <f>IF(MAX(data!D:D)&lt;'Daily status(all)'!A30,"",SUMIFS(data!$E:$E,data!$C:$C,14000,data!$D:$D,"&lt;="&amp;'Daily status(all)'!$A30)/100000)</f>
        <v>14165.043589100002</v>
      </c>
      <c r="F30" s="14">
        <f>IF(MAX(data!D:D)&lt;'Daily status(all)'!A30,"",SUM(D30:E30))</f>
        <v>181195.6128831</v>
      </c>
      <c r="G30" s="15">
        <f>IF(MAX(data!D:D)&lt;'Daily status(all)'!A30,"",F30/$F$8)</f>
        <v>2.1796185440842133E-2</v>
      </c>
      <c r="H30" s="14">
        <f>IF(MAX(data!J:J)&lt;'Daily status(all)'!B30,"",SUM(SUMIFS(data!$K:$K,data!$I:$I,{"STATE_TRANSFER","LOCAL_TRANSFER","OTHER_RECURRENT"},data!J:J,"&lt;="&amp;'Daily status(all)'!B30)/100000))</f>
        <v>52712.386784199996</v>
      </c>
      <c r="I30" s="15">
        <f>IF(MAX(data!J:J)&lt;'Daily status(all)'!B30,"",H30/$H$8)</f>
        <v>6.2348503939274758E-3</v>
      </c>
      <c r="J30" s="14">
        <f>IF(MAX(data!J:J)&lt;'Daily status(all)'!B30,"",SUM(SUMIFS(data!$K:$K,data!$I:$I,{"CAPITAL_EXP"},data!J:J,"&lt;="&amp;'Daily status(all)'!B30)/100000))</f>
        <v>615.05622339999991</v>
      </c>
      <c r="K30" s="15">
        <f>IF(MAX(data!J:J)&lt;'Daily status(all)'!B30,"",J30/$J$8)</f>
        <v>1.9587890102554725E-4</v>
      </c>
      <c r="L30" s="14">
        <f>IF(MAX(data!J:J)&lt;'Daily status(all)'!B30,"",SUM(SUMIFS(data!$K:$K,data!$I:$I,{31100,31200,32100,32200},data!J:J,"&lt;="&amp;'Daily status(all)'!B30)/100000))</f>
        <v>0</v>
      </c>
      <c r="M30" s="15">
        <f>IF(MAX(data!J:J)&lt;'Daily status(all)'!B30,"",L30/$L$8)</f>
        <v>0</v>
      </c>
      <c r="N30" s="16">
        <f>IF(MAX(data!J:J)&lt;'Daily status(all)'!B30,"",H30+J30+L30)</f>
        <v>53327.443007599999</v>
      </c>
      <c r="O30" s="15">
        <f>IF(MAX(data!J:J)&lt;'Daily status(all)'!B30,"",N30/$N$8)</f>
        <v>4.0548202557601854E-3</v>
      </c>
      <c r="P30" s="17">
        <f t="shared" si="0"/>
        <v>3.3977930060752541</v>
      </c>
    </row>
    <row r="31" spans="1:16" x14ac:dyDescent="0.25">
      <c r="A31" s="12">
        <v>43320</v>
      </c>
      <c r="B31" s="8">
        <v>20750423</v>
      </c>
      <c r="C31" s="13" t="s">
        <v>37</v>
      </c>
      <c r="D31" s="14">
        <f>IF(MAX(data!D:D)&lt;'Daily status(all)'!A31,"",SUMIFS(data!$E:$E,data!$C:$C,11000,data!$D:$D,"&lt;="&amp;'Daily status(all)'!$A31)/100000)</f>
        <v>197002.88598400002</v>
      </c>
      <c r="E31" s="14">
        <f>IF(MAX(data!D:D)&lt;'Daily status(all)'!A31,"",SUMIFS(data!$E:$E,data!$C:$C,14000,data!$D:$D,"&lt;="&amp;'Daily status(all)'!$A31)/100000)</f>
        <v>14826.1592697</v>
      </c>
      <c r="F31" s="14">
        <f>IF(MAX(data!D:D)&lt;'Daily status(all)'!A31,"",SUM(D31:E31))</f>
        <v>211829.04525370002</v>
      </c>
      <c r="G31" s="15">
        <f>IF(MAX(data!D:D)&lt;'Daily status(all)'!A31,"",F31/$F$8)</f>
        <v>2.5481108944314934E-2</v>
      </c>
      <c r="H31" s="14">
        <f>IF(MAX(data!J:J)&lt;'Daily status(all)'!B31,"",SUM(SUMIFS(data!$K:$K,data!$I:$I,{"STATE_TRANSFER","LOCAL_TRANSFER","OTHER_RECURRENT"},data!J:J,"&lt;="&amp;'Daily status(all)'!B31)/100000))</f>
        <v>52771.400138600002</v>
      </c>
      <c r="I31" s="15">
        <f>IF(MAX(data!J:J)&lt;'Daily status(all)'!B31,"",H31/$H$8)</f>
        <v>6.24183052627159E-3</v>
      </c>
      <c r="J31" s="14">
        <f>IF(MAX(data!J:J)&lt;'Daily status(all)'!B31,"",SUM(SUMIFS(data!$K:$K,data!$I:$I,{"CAPITAL_EXP"},data!J:J,"&lt;="&amp;'Daily status(all)'!B31)/100000))</f>
        <v>937.5135939999999</v>
      </c>
      <c r="K31" s="15">
        <f>IF(MAX(data!J:J)&lt;'Daily status(all)'!B31,"",J31/$J$8)</f>
        <v>2.9857291984476339E-4</v>
      </c>
      <c r="L31" s="14">
        <f>IF(MAX(data!J:J)&lt;'Daily status(all)'!B31,"",SUM(SUMIFS(data!$K:$K,data!$I:$I,{31100,31200,32100,32200},data!J:J,"&lt;="&amp;'Daily status(all)'!B31)/100000))</f>
        <v>0</v>
      </c>
      <c r="M31" s="15">
        <f>IF(MAX(data!J:J)&lt;'Daily status(all)'!B31,"",L31/$L$8)</f>
        <v>0</v>
      </c>
      <c r="N31" s="16">
        <f>IF(MAX(data!J:J)&lt;'Daily status(all)'!B31,"",H31+J31+L31)</f>
        <v>53708.913732599998</v>
      </c>
      <c r="O31" s="15">
        <f>IF(MAX(data!J:J)&lt;'Daily status(all)'!B31,"",N31/$N$8)</f>
        <v>4.0838258696706264E-3</v>
      </c>
      <c r="P31" s="17">
        <f t="shared" si="0"/>
        <v>3.944020285130529</v>
      </c>
    </row>
    <row r="32" spans="1:16" x14ac:dyDescent="0.25">
      <c r="A32" s="12">
        <v>43321</v>
      </c>
      <c r="B32" s="8">
        <v>20750424</v>
      </c>
      <c r="C32" s="13" t="s">
        <v>38</v>
      </c>
      <c r="D32" s="14">
        <f>IF(MAX(data!D:D)&lt;'Daily status(all)'!A32,"",SUMIFS(data!$E:$E,data!$C:$C,11000,data!$D:$D,"&lt;="&amp;'Daily status(all)'!$A32)/100000)</f>
        <v>222181.07122400001</v>
      </c>
      <c r="E32" s="14">
        <f>IF(MAX(data!D:D)&lt;'Daily status(all)'!A32,"",SUMIFS(data!$E:$E,data!$C:$C,14000,data!$D:$D,"&lt;="&amp;'Daily status(all)'!$A32)/100000)</f>
        <v>18421.781359699999</v>
      </c>
      <c r="F32" s="14">
        <f>IF(MAX(data!D:D)&lt;'Daily status(all)'!A32,"",SUM(D32:E32))</f>
        <v>240602.85258370001</v>
      </c>
      <c r="G32" s="15">
        <f>IF(MAX(data!D:D)&lt;'Daily status(all)'!A32,"",F32/$F$8)</f>
        <v>2.8942336456530472E-2</v>
      </c>
      <c r="H32" s="14">
        <f>IF(MAX(data!J:J)&lt;'Daily status(all)'!B32,"",SUM(SUMIFS(data!$K:$K,data!$I:$I,{"STATE_TRANSFER","LOCAL_TRANSFER","OTHER_RECURRENT"},data!J:J,"&lt;="&amp;'Daily status(all)'!B32)/100000))</f>
        <v>53255.5296389</v>
      </c>
      <c r="I32" s="15">
        <f>IF(MAX(data!J:J)&lt;'Daily status(all)'!B32,"",H32/$H$8)</f>
        <v>6.299093632531884E-3</v>
      </c>
      <c r="J32" s="14">
        <f>IF(MAX(data!J:J)&lt;'Daily status(all)'!B32,"",SUM(SUMIFS(data!$K:$K,data!$I:$I,{"CAPITAL_EXP"},data!J:J,"&lt;="&amp;'Daily status(all)'!B32)/100000))</f>
        <v>2040.8620580000002</v>
      </c>
      <c r="K32" s="15">
        <f>IF(MAX(data!J:J)&lt;'Daily status(all)'!B32,"",J32/$J$8)</f>
        <v>6.4995979531092863E-4</v>
      </c>
      <c r="L32" s="14">
        <f>IF(MAX(data!J:J)&lt;'Daily status(all)'!B32,"",SUM(SUMIFS(data!$K:$K,data!$I:$I,{31100,31200,32100,32200},data!J:J,"&lt;="&amp;'Daily status(all)'!B32)/100000))</f>
        <v>0</v>
      </c>
      <c r="M32" s="15">
        <f>IF(MAX(data!J:J)&lt;'Daily status(all)'!B32,"",L32/$L$8)</f>
        <v>0</v>
      </c>
      <c r="N32" s="16">
        <f>IF(MAX(data!J:J)&lt;'Daily status(all)'!B32,"",H32+J32+L32)</f>
        <v>55296.391696899998</v>
      </c>
      <c r="O32" s="15">
        <f>IF(MAX(data!J:J)&lt;'Daily status(all)'!B32,"",N32/$N$8)</f>
        <v>4.2045317847151419E-3</v>
      </c>
      <c r="P32" s="17">
        <f t="shared" si="0"/>
        <v>4.3511492377754655</v>
      </c>
    </row>
    <row r="33" spans="1:16" x14ac:dyDescent="0.25">
      <c r="A33" s="12">
        <v>43322</v>
      </c>
      <c r="B33" s="8">
        <v>20750425</v>
      </c>
      <c r="C33" s="13" t="s">
        <v>39</v>
      </c>
      <c r="D33" s="14">
        <f>IF(MAX(data!D:D)&lt;'Daily status(all)'!A33,"",SUMIFS(data!$E:$E,data!$C:$C,11000,data!$D:$D,"&lt;="&amp;'Daily status(all)'!$A33)/100000)</f>
        <v>245989.40786400001</v>
      </c>
      <c r="E33" s="14">
        <f>IF(MAX(data!D:D)&lt;'Daily status(all)'!A33,"",SUMIFS(data!$E:$E,data!$C:$C,14000,data!$D:$D,"&lt;="&amp;'Daily status(all)'!$A33)/100000)</f>
        <v>20115.477735699998</v>
      </c>
      <c r="F33" s="14">
        <f>IF(MAX(data!D:D)&lt;'Daily status(all)'!A33,"",SUM(D33:E33))</f>
        <v>266104.88559970004</v>
      </c>
      <c r="G33" s="15">
        <f>IF(MAX(data!D:D)&lt;'Daily status(all)'!A33,"",F33/$F$8)</f>
        <v>3.2009999254160267E-2</v>
      </c>
      <c r="H33" s="14">
        <f>IF(MAX(data!J:J)&lt;'Daily status(all)'!B33,"",SUM(SUMIFS(data!$K:$K,data!$I:$I,{"STATE_TRANSFER","LOCAL_TRANSFER","OTHER_RECURRENT"},data!J:J,"&lt;="&amp;'Daily status(all)'!B33)/100000))</f>
        <v>163903.3763989</v>
      </c>
      <c r="I33" s="15">
        <f>IF(MAX(data!J:J)&lt;'Daily status(all)'!B33,"",H33/$H$8)</f>
        <v>1.9386582419239514E-2</v>
      </c>
      <c r="J33" s="14">
        <f>IF(MAX(data!J:J)&lt;'Daily status(all)'!B33,"",SUM(SUMIFS(data!$K:$K,data!$I:$I,{"CAPITAL_EXP"},data!J:J,"&lt;="&amp;'Daily status(all)'!B33)/100000))</f>
        <v>2398.6635659999997</v>
      </c>
      <c r="K33" s="15">
        <f>IF(MAX(data!J:J)&lt;'Daily status(all)'!B33,"",J33/$J$8)</f>
        <v>7.6390997336927397E-4</v>
      </c>
      <c r="L33" s="14">
        <f>IF(MAX(data!J:J)&lt;'Daily status(all)'!B33,"",SUM(SUMIFS(data!$K:$K,data!$I:$I,{31100,31200,32100,32200},data!J:J,"&lt;="&amp;'Daily status(all)'!B33)/100000))</f>
        <v>0</v>
      </c>
      <c r="M33" s="15">
        <f>IF(MAX(data!J:J)&lt;'Daily status(all)'!B33,"",L33/$L$8)</f>
        <v>0</v>
      </c>
      <c r="N33" s="16">
        <f>IF(MAX(data!J:J)&lt;'Daily status(all)'!B33,"",H33+J33+L33)</f>
        <v>166302.0399649</v>
      </c>
      <c r="O33" s="15">
        <f>IF(MAX(data!J:J)&lt;'Daily status(all)'!B33,"",N33/$N$8)</f>
        <v>1.2644988062296827E-2</v>
      </c>
      <c r="P33" s="17">
        <f t="shared" si="0"/>
        <v>1.6001300143754376</v>
      </c>
    </row>
    <row r="34" spans="1:16" x14ac:dyDescent="0.25">
      <c r="A34" s="12">
        <v>43323</v>
      </c>
      <c r="B34" s="8">
        <v>20750426</v>
      </c>
      <c r="C34" s="13" t="s">
        <v>40</v>
      </c>
      <c r="D34" s="14">
        <f>IF(MAX(data!D:D)&lt;'Daily status(all)'!A34,"",SUMIFS(data!$E:$E,data!$C:$C,11000,data!$D:$D,"&lt;="&amp;'Daily status(all)'!$A34)/100000)</f>
        <v>246070.23123909999</v>
      </c>
      <c r="E34" s="14">
        <f>IF(MAX(data!D:D)&lt;'Daily status(all)'!A34,"",SUMIFS(data!$E:$E,data!$C:$C,14000,data!$D:$D,"&lt;="&amp;'Daily status(all)'!$A34)/100000)</f>
        <v>20116.286065600001</v>
      </c>
      <c r="F34" s="14">
        <f>IF(MAX(data!D:D)&lt;'Daily status(all)'!A34,"",SUM(D34:E34))</f>
        <v>266186.51730469998</v>
      </c>
      <c r="G34" s="15">
        <f>IF(MAX(data!D:D)&lt;'Daily status(all)'!A34,"",F34/$F$8)</f>
        <v>3.2019818806365313E-2</v>
      </c>
      <c r="H34" s="14">
        <f>IF(MAX(data!J:J)&lt;'Daily status(all)'!B34,"",SUM(SUMIFS(data!$K:$K,data!$I:$I,{"STATE_TRANSFER","LOCAL_TRANSFER","OTHER_RECURRENT"},data!J:J,"&lt;="&amp;'Daily status(all)'!B34)/100000))</f>
        <v>163903.3763989</v>
      </c>
      <c r="I34" s="15">
        <f>IF(MAX(data!J:J)&lt;'Daily status(all)'!B34,"",H34/$H$8)</f>
        <v>1.9386582419239514E-2</v>
      </c>
      <c r="J34" s="14">
        <f>IF(MAX(data!J:J)&lt;'Daily status(all)'!B34,"",SUM(SUMIFS(data!$K:$K,data!$I:$I,{"CAPITAL_EXP"},data!J:J,"&lt;="&amp;'Daily status(all)'!B34)/100000))</f>
        <v>2398.6635659999997</v>
      </c>
      <c r="K34" s="15">
        <f>IF(MAX(data!J:J)&lt;'Daily status(all)'!B34,"",J34/$J$8)</f>
        <v>7.6390997336927397E-4</v>
      </c>
      <c r="L34" s="14">
        <f>IF(MAX(data!J:J)&lt;'Daily status(all)'!B34,"",SUM(SUMIFS(data!$K:$K,data!$I:$I,{31100,31200,32100,32200},data!J:J,"&lt;="&amp;'Daily status(all)'!B34)/100000))</f>
        <v>0</v>
      </c>
      <c r="M34" s="15">
        <f>IF(MAX(data!J:J)&lt;'Daily status(all)'!B34,"",L34/$L$8)</f>
        <v>0</v>
      </c>
      <c r="N34" s="16">
        <f>IF(MAX(data!J:J)&lt;'Daily status(all)'!B34,"",H34+J34+L34)</f>
        <v>166302.0399649</v>
      </c>
      <c r="O34" s="15">
        <f>IF(MAX(data!J:J)&lt;'Daily status(all)'!B34,"",N34/$N$8)</f>
        <v>1.2644988062296827E-2</v>
      </c>
      <c r="P34" s="17">
        <f t="shared" si="0"/>
        <v>1.6006208784984344</v>
      </c>
    </row>
    <row r="35" spans="1:16" x14ac:dyDescent="0.25">
      <c r="A35" s="12">
        <v>43324</v>
      </c>
      <c r="B35" s="8">
        <v>20750427</v>
      </c>
      <c r="C35" s="13" t="s">
        <v>41</v>
      </c>
      <c r="D35" s="14">
        <f>IF(MAX(data!D:D)&lt;'Daily status(all)'!A35,"",SUMIFS(data!$E:$E,data!$C:$C,11000,data!$D:$D,"&lt;="&amp;'Daily status(all)'!$A35)/100000)</f>
        <v>266657.39897909999</v>
      </c>
      <c r="E35" s="14">
        <f>IF(MAX(data!D:D)&lt;'Daily status(all)'!A35,"",SUMIFS(data!$E:$E,data!$C:$C,14000,data!$D:$D,"&lt;="&amp;'Daily status(all)'!$A35)/100000)</f>
        <v>20728.558481300002</v>
      </c>
      <c r="F35" s="14">
        <f>IF(MAX(data!D:D)&lt;'Daily status(all)'!A35,"",SUM(D35:E35))</f>
        <v>287385.95746040001</v>
      </c>
      <c r="G35" s="15">
        <f>IF(MAX(data!D:D)&lt;'Daily status(all)'!A35,"",F35/$F$8)</f>
        <v>3.4569918786842097E-2</v>
      </c>
      <c r="H35" s="14">
        <f>IF(MAX(data!J:J)&lt;'Daily status(all)'!B35,"",SUM(SUMIFS(data!$K:$K,data!$I:$I,{"STATE_TRANSFER","LOCAL_TRANSFER","OTHER_RECURRENT"},data!J:J,"&lt;="&amp;'Daily status(all)'!B35)/100000))</f>
        <v>209432.43830189999</v>
      </c>
      <c r="I35" s="15">
        <f>IF(MAX(data!J:J)&lt;'Daily status(all)'!B35,"",H35/$H$8)</f>
        <v>2.4771785155423606E-2</v>
      </c>
      <c r="J35" s="14">
        <f>IF(MAX(data!J:J)&lt;'Daily status(all)'!B35,"",SUM(SUMIFS(data!$K:$K,data!$I:$I,{"CAPITAL_EXP"},data!J:J,"&lt;="&amp;'Daily status(all)'!B35)/100000))</f>
        <v>2405.463276</v>
      </c>
      <c r="K35" s="15">
        <f>IF(MAX(data!J:J)&lt;'Daily status(all)'!B35,"",J35/$J$8)</f>
        <v>7.6607549852196607E-4</v>
      </c>
      <c r="L35" s="14">
        <f>IF(MAX(data!J:J)&lt;'Daily status(all)'!B35,"",SUM(SUMIFS(data!$K:$K,data!$I:$I,{31100,31200,32100,32200},data!J:J,"&lt;="&amp;'Daily status(all)'!B35)/100000))</f>
        <v>0</v>
      </c>
      <c r="M35" s="15">
        <f>IF(MAX(data!J:J)&lt;'Daily status(all)'!B35,"",L35/$L$8)</f>
        <v>0</v>
      </c>
      <c r="N35" s="16">
        <f>IF(MAX(data!J:J)&lt;'Daily status(all)'!B35,"",H35+J35+L35)</f>
        <v>211837.90157789999</v>
      </c>
      <c r="O35" s="15">
        <f>IF(MAX(data!J:J)&lt;'Daily status(all)'!B35,"",N35/$N$8)</f>
        <v>1.6107365472846417E-2</v>
      </c>
      <c r="P35" s="17">
        <f t="shared" si="0"/>
        <v>1.3566314399820394</v>
      </c>
    </row>
    <row r="36" spans="1:16" x14ac:dyDescent="0.25">
      <c r="A36" s="12">
        <v>43325</v>
      </c>
      <c r="B36" s="8">
        <v>20750428</v>
      </c>
      <c r="C36" s="13" t="s">
        <v>42</v>
      </c>
      <c r="D36" s="14">
        <f>IF(MAX(data!D:D)&lt;'Daily status(all)'!A36,"",SUMIFS(data!$E:$E,data!$C:$C,11000,data!$D:$D,"&lt;="&amp;'Daily status(all)'!$A36)/100000)</f>
        <v>278878.00782910001</v>
      </c>
      <c r="E36" s="14">
        <f>IF(MAX(data!D:D)&lt;'Daily status(all)'!A36,"",SUMIFS(data!$E:$E,data!$C:$C,14000,data!$D:$D,"&lt;="&amp;'Daily status(all)'!$A36)/100000)</f>
        <v>22232.764495300002</v>
      </c>
      <c r="F36" s="14">
        <f>IF(MAX(data!D:D)&lt;'Daily status(all)'!A36,"",SUM(D36:E36))</f>
        <v>301110.77232440002</v>
      </c>
      <c r="G36" s="15">
        <f>IF(MAX(data!D:D)&lt;'Daily status(all)'!A36,"",F36/$F$8)</f>
        <v>3.6220889277556845E-2</v>
      </c>
      <c r="H36" s="14">
        <f>IF(MAX(data!J:J)&lt;'Daily status(all)'!B36,"",SUM(SUMIFS(data!$K:$K,data!$I:$I,{"STATE_TRANSFER","LOCAL_TRANSFER","OTHER_RECURRENT"},data!J:J,"&lt;="&amp;'Daily status(all)'!B36)/100000))</f>
        <v>219955.01794590001</v>
      </c>
      <c r="I36" s="15">
        <f>IF(MAX(data!J:J)&lt;'Daily status(all)'!B36,"",H36/$H$8)</f>
        <v>2.601640172167994E-2</v>
      </c>
      <c r="J36" s="14">
        <f>IF(MAX(data!J:J)&lt;'Daily status(all)'!B36,"",SUM(SUMIFS(data!$K:$K,data!$I:$I,{"CAPITAL_EXP"},data!J:J,"&lt;="&amp;'Daily status(all)'!B36)/100000))</f>
        <v>2411.1426059999999</v>
      </c>
      <c r="K36" s="15">
        <f>IF(MAX(data!J:J)&lt;'Daily status(all)'!B36,"",J36/$J$8)</f>
        <v>7.6788421271204734E-4</v>
      </c>
      <c r="L36" s="14">
        <f>IF(MAX(data!J:J)&lt;'Daily status(all)'!B36,"",SUM(SUMIFS(data!$K:$K,data!$I:$I,{31100,31200,32100,32200},data!J:J,"&lt;="&amp;'Daily status(all)'!B36)/100000))</f>
        <v>0</v>
      </c>
      <c r="M36" s="15">
        <f>IF(MAX(data!J:J)&lt;'Daily status(all)'!B36,"",L36/$L$8)</f>
        <v>0</v>
      </c>
      <c r="N36" s="16">
        <f>IF(MAX(data!J:J)&lt;'Daily status(all)'!B36,"",H36+J36+L36)</f>
        <v>222366.16055190001</v>
      </c>
      <c r="O36" s="15">
        <f>IF(MAX(data!J:J)&lt;'Daily status(all)'!B36,"",N36/$N$8)</f>
        <v>1.690789509395689E-2</v>
      </c>
      <c r="P36" s="17">
        <f t="shared" si="0"/>
        <v>1.3541213805961321</v>
      </c>
    </row>
    <row r="37" spans="1:16" x14ac:dyDescent="0.25">
      <c r="A37" s="12">
        <v>43326</v>
      </c>
      <c r="B37" s="8">
        <v>20750429</v>
      </c>
      <c r="C37" s="13" t="s">
        <v>43</v>
      </c>
      <c r="D37" s="14">
        <f>IF(MAX(data!D:D)&lt;'Daily status(all)'!A37,"",SUMIFS(data!$E:$E,data!$C:$C,11000,data!$D:$D,"&lt;="&amp;'Daily status(all)'!$A37)/100000)</f>
        <v>291255.94105909998</v>
      </c>
      <c r="E37" s="14">
        <f>IF(MAX(data!D:D)&lt;'Daily status(all)'!A37,"",SUMIFS(data!$E:$E,data!$C:$C,14000,data!$D:$D,"&lt;="&amp;'Daily status(all)'!$A37)/100000)</f>
        <v>22640.915843400002</v>
      </c>
      <c r="F37" s="14">
        <f>IF(MAX(data!D:D)&lt;'Daily status(all)'!A37,"",SUM(D37:E37))</f>
        <v>313896.85690249997</v>
      </c>
      <c r="G37" s="15">
        <f>IF(MAX(data!D:D)&lt;'Daily status(all)'!A37,"",F37/$F$8)</f>
        <v>3.7758939046490025E-2</v>
      </c>
      <c r="H37" s="14">
        <f>IF(MAX(data!J:J)&lt;'Daily status(all)'!B37,"",SUM(SUMIFS(data!$K:$K,data!$I:$I,{"STATE_TRANSFER","LOCAL_TRANSFER","OTHER_RECURRENT"},data!J:J,"&lt;="&amp;'Daily status(all)'!B37)/100000))</f>
        <v>225329.28725689999</v>
      </c>
      <c r="I37" s="15">
        <f>IF(MAX(data!J:J)&lt;'Daily status(all)'!B37,"",H37/$H$8)</f>
        <v>2.6652073281534332E-2</v>
      </c>
      <c r="J37" s="14">
        <f>IF(MAX(data!J:J)&lt;'Daily status(all)'!B37,"",SUM(SUMIFS(data!$K:$K,data!$I:$I,{"CAPITAL_EXP"},data!J:J,"&lt;="&amp;'Daily status(all)'!B37)/100000))</f>
        <v>4545.7992260000001</v>
      </c>
      <c r="K37" s="15">
        <f>IF(MAX(data!J:J)&lt;'Daily status(all)'!B37,"",J37/$J$8)</f>
        <v>1.4477150588761338E-3</v>
      </c>
      <c r="L37" s="14">
        <f>IF(MAX(data!J:J)&lt;'Daily status(all)'!B37,"",SUM(SUMIFS(data!$K:$K,data!$I:$I,{31100,31200,32100,32200},data!J:J,"&lt;="&amp;'Daily status(all)'!B37)/100000))</f>
        <v>0</v>
      </c>
      <c r="M37" s="15">
        <f>IF(MAX(data!J:J)&lt;'Daily status(all)'!B37,"",L37/$L$8)</f>
        <v>0</v>
      </c>
      <c r="N37" s="16">
        <f>IF(MAX(data!J:J)&lt;'Daily status(all)'!B37,"",H37+J37+L37)</f>
        <v>229875.08648289999</v>
      </c>
      <c r="O37" s="15">
        <f>IF(MAX(data!J:J)&lt;'Daily status(all)'!B37,"",N37/$N$8)</f>
        <v>1.7478845869895693E-2</v>
      </c>
      <c r="P37" s="17">
        <f t="shared" si="0"/>
        <v>1.3655105549067417</v>
      </c>
    </row>
    <row r="38" spans="1:16" x14ac:dyDescent="0.25">
      <c r="A38" s="12">
        <v>43327</v>
      </c>
      <c r="B38" s="8">
        <v>20750430</v>
      </c>
      <c r="C38" s="13" t="s">
        <v>44</v>
      </c>
      <c r="D38" s="14">
        <f>IF(MAX(data!D:D)&lt;'Daily status(all)'!A38,"",SUMIFS(data!$E:$E,data!$C:$C,11000,data!$D:$D,"&lt;="&amp;'Daily status(all)'!$A38)/100000)</f>
        <v>301047.04864410002</v>
      </c>
      <c r="E38" s="14">
        <f>IF(MAX(data!D:D)&lt;'Daily status(all)'!A38,"",SUMIFS(data!$E:$E,data!$C:$C,14000,data!$D:$D,"&lt;="&amp;'Daily status(all)'!$A38)/100000)</f>
        <v>23105.224625500003</v>
      </c>
      <c r="F38" s="14">
        <f>IF(MAX(data!D:D)&lt;'Daily status(all)'!A38,"",SUM(D38:E38))</f>
        <v>324152.2732696</v>
      </c>
      <c r="G38" s="15">
        <f>IF(MAX(data!D:D)&lt;'Daily status(all)'!A38,"",F38/$F$8)</f>
        <v>3.8992572429515537E-2</v>
      </c>
      <c r="H38" s="14">
        <f>IF(MAX(data!J:J)&lt;'Daily status(all)'!B38,"",SUM(SUMIFS(data!$K:$K,data!$I:$I,{"STATE_TRANSFER","LOCAL_TRANSFER","OTHER_RECURRENT"},data!J:J,"&lt;="&amp;'Daily status(all)'!B38)/100000))</f>
        <v>232666.07055990002</v>
      </c>
      <c r="I38" s="15">
        <f>IF(MAX(data!J:J)&lt;'Daily status(all)'!B38,"",H38/$H$8)</f>
        <v>2.7519872086664166E-2</v>
      </c>
      <c r="J38" s="14">
        <f>IF(MAX(data!J:J)&lt;'Daily status(all)'!B38,"",SUM(SUMIFS(data!$K:$K,data!$I:$I,{"CAPITAL_EXP"},data!J:J,"&lt;="&amp;'Daily status(all)'!B38)/100000))</f>
        <v>11809.763450999999</v>
      </c>
      <c r="K38" s="15">
        <f>IF(MAX(data!J:J)&lt;'Daily status(all)'!B38,"",J38/$J$8)</f>
        <v>3.7610927231429983E-3</v>
      </c>
      <c r="L38" s="14">
        <f>IF(MAX(data!J:J)&lt;'Daily status(all)'!B38,"",SUM(SUMIFS(data!$K:$K,data!$I:$I,{31100,31200,32100,32200},data!J:J,"&lt;="&amp;'Daily status(all)'!B38)/100000))</f>
        <v>0</v>
      </c>
      <c r="M38" s="15">
        <f>IF(MAX(data!J:J)&lt;'Daily status(all)'!B38,"",L38/$L$8)</f>
        <v>0</v>
      </c>
      <c r="N38" s="16">
        <f>IF(MAX(data!J:J)&lt;'Daily status(all)'!B38,"",H38+J38+L38)</f>
        <v>244475.83401090003</v>
      </c>
      <c r="O38" s="15">
        <f>IF(MAX(data!J:J)&lt;'Daily status(all)'!B38,"",N38/$N$8)</f>
        <v>1.8589032360880036E-2</v>
      </c>
      <c r="P38" s="17">
        <f t="shared" si="0"/>
        <v>1.3259072193415549</v>
      </c>
    </row>
    <row r="39" spans="1:16" x14ac:dyDescent="0.25">
      <c r="A39" s="12">
        <v>43328</v>
      </c>
      <c r="B39" s="8">
        <v>20750431</v>
      </c>
      <c r="C39" s="13" t="s">
        <v>10</v>
      </c>
      <c r="D39" s="14">
        <f>IF(MAX(data!D:D)&lt;'Daily status(all)'!A39,"",SUMIFS(data!$E:$E,data!$C:$C,11000,data!$D:$D,"&lt;="&amp;'Daily status(all)'!$A39)/100000)</f>
        <v>317505.37330410001</v>
      </c>
      <c r="E39" s="14">
        <f>IF(MAX(data!D:D)&lt;'Daily status(all)'!A39,"",SUMIFS(data!$E:$E,data!$C:$C,14000,data!$D:$D,"&lt;="&amp;'Daily status(all)'!$A39)/100000)</f>
        <v>25148.114182500001</v>
      </c>
      <c r="F39" s="14">
        <f>IF(MAX(data!D:D)&lt;'Daily status(all)'!A39,"",SUM(D39:E39))</f>
        <v>342653.4874866</v>
      </c>
      <c r="G39" s="15">
        <f>IF(MAX(data!D:D)&lt;'Daily status(all)'!A39,"",F39/$F$8)</f>
        <v>4.1218100352283966E-2</v>
      </c>
      <c r="H39" s="14">
        <f>IF(MAX(data!J:J)&lt;'Daily status(all)'!B39,"",SUM(SUMIFS(data!$K:$K,data!$I:$I,{"STATE_TRANSFER","LOCAL_TRANSFER","OTHER_RECURRENT"},data!J:J,"&lt;="&amp;'Daily status(all)'!B39)/100000))</f>
        <v>246686.55705790003</v>
      </c>
      <c r="I39" s="15">
        <f>IF(MAX(data!J:J)&lt;'Daily status(all)'!B39,"",H39/$H$8)</f>
        <v>2.9178223018921937E-2</v>
      </c>
      <c r="J39" s="14">
        <f>IF(MAX(data!J:J)&lt;'Daily status(all)'!B39,"",SUM(SUMIFS(data!$K:$K,data!$I:$I,{"CAPITAL_EXP"},data!J:J,"&lt;="&amp;'Daily status(all)'!B39)/100000))</f>
        <v>12368.092866199999</v>
      </c>
      <c r="K39" s="15">
        <f>IF(MAX(data!J:J)&lt;'Daily status(all)'!B39,"",J39/$J$8)</f>
        <v>3.938905658121607E-3</v>
      </c>
      <c r="L39" s="14">
        <f>IF(MAX(data!J:J)&lt;'Daily status(all)'!B39,"",SUM(SUMIFS(data!$K:$K,data!$I:$I,{31100,31200,32100,32200},data!J:J,"&lt;="&amp;'Daily status(all)'!B39)/100000))</f>
        <v>0</v>
      </c>
      <c r="M39" s="15">
        <f>IF(MAX(data!J:J)&lt;'Daily status(all)'!B39,"",L39/$L$8)</f>
        <v>0</v>
      </c>
      <c r="N39" s="16">
        <f>IF(MAX(data!J:J)&lt;'Daily status(all)'!B39,"",H39+J39+L39)</f>
        <v>259054.64992410003</v>
      </c>
      <c r="O39" s="15">
        <f>IF(MAX(data!J:J)&lt;'Daily status(all)'!B39,"",N39/$N$8)</f>
        <v>1.9697551253515064E-2</v>
      </c>
      <c r="P39" s="17">
        <f t="shared" si="0"/>
        <v>1.3227073422036371</v>
      </c>
    </row>
    <row r="40" spans="1:16" x14ac:dyDescent="0.25">
      <c r="A40" s="12">
        <v>43329</v>
      </c>
      <c r="B40" s="8">
        <v>20750501</v>
      </c>
      <c r="C40" s="13" t="s">
        <v>45</v>
      </c>
      <c r="D40" s="14">
        <f>IF(MAX(data!D:D)&lt;'Daily status(all)'!A40,"",SUMIFS(data!$E:$E,data!$C:$C,11000,data!$D:$D,"&lt;="&amp;'Daily status(all)'!$A40)/100000)</f>
        <v>321765.70487009996</v>
      </c>
      <c r="E40" s="14">
        <f>IF(MAX(data!D:D)&lt;'Daily status(all)'!A40,"",SUMIFS(data!$E:$E,data!$C:$C,14000,data!$D:$D,"&lt;="&amp;'Daily status(all)'!$A40)/100000)</f>
        <v>25478.2971444</v>
      </c>
      <c r="F40" s="14">
        <f>IF(MAX(data!D:D)&lt;'Daily status(all)'!A40,"",SUM(D40:E40))</f>
        <v>347244.00201449997</v>
      </c>
      <c r="G40" s="15">
        <f>IF(MAX(data!D:D)&lt;'Daily status(all)'!A40,"",F40/$F$8)</f>
        <v>4.1770297529284822E-2</v>
      </c>
      <c r="H40" s="14">
        <f>IF(MAX(data!J:J)&lt;'Daily status(all)'!B40,"",SUM(SUMIFS(data!$K:$K,data!$I:$I,{"STATE_TRANSFER","LOCAL_TRANSFER","OTHER_RECURRENT"},data!J:J,"&lt;="&amp;'Daily status(all)'!B40)/100000))</f>
        <v>252136.2559439</v>
      </c>
      <c r="I40" s="15">
        <f>IF(MAX(data!J:J)&lt;'Daily status(all)'!B40,"",H40/$H$8)</f>
        <v>2.9822816430813269E-2</v>
      </c>
      <c r="J40" s="14">
        <f>IF(MAX(data!J:J)&lt;'Daily status(all)'!B40,"",SUM(SUMIFS(data!$K:$K,data!$I:$I,{"CAPITAL_EXP"},data!J:J,"&lt;="&amp;'Daily status(all)'!B40)/100000))</f>
        <v>13239.8660499</v>
      </c>
      <c r="K40" s="15">
        <f>IF(MAX(data!J:J)&lt;'Daily status(all)'!B40,"",J40/$J$8)</f>
        <v>4.2165420215466206E-3</v>
      </c>
      <c r="L40" s="14">
        <f>IF(MAX(data!J:J)&lt;'Daily status(all)'!B40,"",SUM(SUMIFS(data!$K:$K,data!$I:$I,{31100,31200,32100,32200},data!J:J,"&lt;="&amp;'Daily status(all)'!B40)/100000))</f>
        <v>0</v>
      </c>
      <c r="M40" s="15">
        <f>IF(MAX(data!J:J)&lt;'Daily status(all)'!B40,"",L40/$L$8)</f>
        <v>0</v>
      </c>
      <c r="N40" s="16">
        <f>IF(MAX(data!J:J)&lt;'Daily status(all)'!B40,"",H40+J40+L40)</f>
        <v>265376.12199379998</v>
      </c>
      <c r="O40" s="15">
        <f>IF(MAX(data!J:J)&lt;'Daily status(all)'!B40,"",N40/$N$8)</f>
        <v>2.0178212458118266E-2</v>
      </c>
      <c r="P40" s="17">
        <f t="shared" si="0"/>
        <v>1.3084975370263821</v>
      </c>
    </row>
    <row r="41" spans="1:16" x14ac:dyDescent="0.25">
      <c r="A41" s="12">
        <v>43330</v>
      </c>
      <c r="B41" s="8">
        <v>20750502</v>
      </c>
      <c r="C41" s="13" t="s">
        <v>46</v>
      </c>
      <c r="D41" s="14">
        <f>IF(MAX(data!D:D)&lt;'Daily status(all)'!A41,"",SUMIFS(data!$E:$E,data!$C:$C,11000,data!$D:$D,"&lt;="&amp;'Daily status(all)'!$A41)/100000)</f>
        <v>321772.02319009998</v>
      </c>
      <c r="E41" s="14">
        <f>IF(MAX(data!D:D)&lt;'Daily status(all)'!A41,"",SUMIFS(data!$E:$E,data!$C:$C,14000,data!$D:$D,"&lt;="&amp;'Daily status(all)'!$A41)/100000)</f>
        <v>25478.890479400001</v>
      </c>
      <c r="F41" s="14">
        <f>IF(MAX(data!D:D)&lt;'Daily status(all)'!A41,"",SUM(D41:E41))</f>
        <v>347250.91366949998</v>
      </c>
      <c r="G41" s="15">
        <f>IF(MAX(data!D:D)&lt;'Daily status(all)'!A41,"",F41/$F$8)</f>
        <v>4.1771128938565022E-2</v>
      </c>
      <c r="H41" s="14">
        <f>IF(MAX(data!J:J)&lt;'Daily status(all)'!B41,"",SUM(SUMIFS(data!$K:$K,data!$I:$I,{"STATE_TRANSFER","LOCAL_TRANSFER","OTHER_RECURRENT"},data!J:J,"&lt;="&amp;'Daily status(all)'!B41)/100000))</f>
        <v>252190.51356690002</v>
      </c>
      <c r="I41" s="15">
        <f>IF(MAX(data!J:J)&lt;'Daily status(all)'!B41,"",H41/$H$8)</f>
        <v>2.9829234052605277E-2</v>
      </c>
      <c r="J41" s="14">
        <f>IF(MAX(data!J:J)&lt;'Daily status(all)'!B41,"",SUM(SUMIFS(data!$K:$K,data!$I:$I,{"CAPITAL_EXP"},data!J:J,"&lt;="&amp;'Daily status(all)'!B41)/100000))</f>
        <v>13239.8660499</v>
      </c>
      <c r="K41" s="15">
        <f>IF(MAX(data!J:J)&lt;'Daily status(all)'!B41,"",J41/$J$8)</f>
        <v>4.2165420215466206E-3</v>
      </c>
      <c r="L41" s="14">
        <f>IF(MAX(data!J:J)&lt;'Daily status(all)'!B41,"",SUM(SUMIFS(data!$K:$K,data!$I:$I,{31100,31200,32100,32200},data!J:J,"&lt;="&amp;'Daily status(all)'!B41)/100000))</f>
        <v>0</v>
      </c>
      <c r="M41" s="15">
        <f>IF(MAX(data!J:J)&lt;'Daily status(all)'!B41,"",L41/$L$8)</f>
        <v>0</v>
      </c>
      <c r="N41" s="16">
        <f>IF(MAX(data!J:J)&lt;'Daily status(all)'!B41,"",H41+J41+L41)</f>
        <v>265430.3796168</v>
      </c>
      <c r="O41" s="15">
        <f>IF(MAX(data!J:J)&lt;'Daily status(all)'!B41,"",N41/$N$8)</f>
        <v>2.0182338005798071E-2</v>
      </c>
      <c r="P41" s="17">
        <f t="shared" si="0"/>
        <v>1.3082561015465664</v>
      </c>
    </row>
    <row r="42" spans="1:16" x14ac:dyDescent="0.25">
      <c r="A42" s="12">
        <v>43331</v>
      </c>
      <c r="B42" s="8">
        <v>20750503</v>
      </c>
      <c r="C42" s="13" t="s">
        <v>47</v>
      </c>
      <c r="D42" s="14">
        <f>IF(MAX(data!D:D)&lt;'Daily status(all)'!A42,"",SUMIFS(data!$E:$E,data!$C:$C,11000,data!$D:$D,"&lt;="&amp;'Daily status(all)'!$A42)/100000)</f>
        <v>332859.42516009999</v>
      </c>
      <c r="E42" s="14">
        <f>IF(MAX(data!D:D)&lt;'Daily status(all)'!A42,"",SUMIFS(data!$E:$E,data!$C:$C,14000,data!$D:$D,"&lt;="&amp;'Daily status(all)'!$A42)/100000)</f>
        <v>26045.595071599997</v>
      </c>
      <c r="F42" s="14">
        <f>IF(MAX(data!D:D)&lt;'Daily status(all)'!A42,"",SUM(D42:E42))</f>
        <v>358905.02023169998</v>
      </c>
      <c r="G42" s="15">
        <f>IF(MAX(data!D:D)&lt;'Daily status(all)'!A42,"",F42/$F$8)</f>
        <v>4.3173012040121826E-2</v>
      </c>
      <c r="H42" s="14">
        <f>IF(MAX(data!J:J)&lt;'Daily status(all)'!B42,"",SUM(SUMIFS(data!$K:$K,data!$I:$I,{"STATE_TRANSFER","LOCAL_TRANSFER","OTHER_RECURRENT"},data!J:J,"&lt;="&amp;'Daily status(all)'!B42)/100000))</f>
        <v>282888.55403689999</v>
      </c>
      <c r="I42" s="15">
        <f>IF(MAX(data!J:J)&lt;'Daily status(all)'!B42,"",H42/$H$8)</f>
        <v>3.3460215334115959E-2</v>
      </c>
      <c r="J42" s="14">
        <f>IF(MAX(data!J:J)&lt;'Daily status(all)'!B42,"",SUM(SUMIFS(data!$K:$K,data!$I:$I,{"CAPITAL_EXP"},data!J:J,"&lt;="&amp;'Daily status(all)'!B42)/100000))</f>
        <v>13647.569838699999</v>
      </c>
      <c r="K42" s="15">
        <f>IF(MAX(data!J:J)&lt;'Daily status(all)'!B42,"",J42/$J$8)</f>
        <v>4.3463847368233315E-3</v>
      </c>
      <c r="L42" s="14">
        <f>IF(MAX(data!J:J)&lt;'Daily status(all)'!B42,"",SUM(SUMIFS(data!$K:$K,data!$I:$I,{31100,31200,32100,32200},data!J:J,"&lt;="&amp;'Daily status(all)'!B42)/100000))</f>
        <v>4097.3401060000006</v>
      </c>
      <c r="M42" s="15">
        <f>IF(MAX(data!J:J)&lt;'Daily status(all)'!B42,"",L42/$L$8)</f>
        <v>2.6312903657941386E-3</v>
      </c>
      <c r="N42" s="16">
        <f>IF(MAX(data!J:J)&lt;'Daily status(all)'!B42,"",H42+J42+L42)</f>
        <v>300633.46398160001</v>
      </c>
      <c r="O42" s="15">
        <f>IF(MAX(data!J:J)&lt;'Daily status(all)'!B42,"",N42/$N$8)</f>
        <v>2.2859049497989489E-2</v>
      </c>
      <c r="P42" s="17">
        <f t="shared" si="0"/>
        <v>1.1938292413570648</v>
      </c>
    </row>
    <row r="43" spans="1:16" x14ac:dyDescent="0.25">
      <c r="A43" s="12">
        <v>43332</v>
      </c>
      <c r="B43" s="8">
        <v>20750504</v>
      </c>
      <c r="C43" s="13" t="s">
        <v>48</v>
      </c>
      <c r="D43" s="14">
        <f>IF(MAX(data!D:D)&lt;'Daily status(all)'!A43,"",SUMIFS(data!$E:$E,data!$C:$C,11000,data!$D:$D,"&lt;="&amp;'Daily status(all)'!$A43)/100000)</f>
        <v>340450.64906909998</v>
      </c>
      <c r="E43" s="14">
        <f>IF(MAX(data!D:D)&lt;'Daily status(all)'!A43,"",SUMIFS(data!$E:$E,data!$C:$C,14000,data!$D:$D,"&lt;="&amp;'Daily status(all)'!$A43)/100000)</f>
        <v>26436.972741299996</v>
      </c>
      <c r="F43" s="14">
        <f>IF(MAX(data!D:D)&lt;'Daily status(all)'!A43,"",SUM(D43:E43))</f>
        <v>366887.62181039999</v>
      </c>
      <c r="G43" s="15">
        <f>IF(MAX(data!D:D)&lt;'Daily status(all)'!A43,"",F43/$F$8)</f>
        <v>4.4133246460488045E-2</v>
      </c>
      <c r="H43" s="14">
        <f>IF(MAX(data!J:J)&lt;'Daily status(all)'!B43,"",SUM(SUMIFS(data!$K:$K,data!$I:$I,{"STATE_TRANSFER","LOCAL_TRANSFER","OTHER_RECURRENT"},data!J:J,"&lt;="&amp;'Daily status(all)'!B43)/100000))</f>
        <v>306733.03262690001</v>
      </c>
      <c r="I43" s="15">
        <f>IF(MAX(data!J:J)&lt;'Daily status(all)'!B43,"",H43/$H$8)</f>
        <v>3.6280553508869565E-2</v>
      </c>
      <c r="J43" s="14">
        <f>IF(MAX(data!J:J)&lt;'Daily status(all)'!B43,"",SUM(SUMIFS(data!$K:$K,data!$I:$I,{"CAPITAL_EXP"},data!J:J,"&lt;="&amp;'Daily status(all)'!B43)/100000))</f>
        <v>15196.937944700001</v>
      </c>
      <c r="K43" s="15">
        <f>IF(MAX(data!J:J)&lt;'Daily status(all)'!B43,"",J43/$J$8)</f>
        <v>4.839816898536361E-3</v>
      </c>
      <c r="L43" s="14">
        <f>IF(MAX(data!J:J)&lt;'Daily status(all)'!B43,"",SUM(SUMIFS(data!$K:$K,data!$I:$I,{31100,31200,32100,32200},data!J:J,"&lt;="&amp;'Daily status(all)'!B43)/100000))</f>
        <v>4097.3401060000006</v>
      </c>
      <c r="M43" s="15">
        <f>IF(MAX(data!J:J)&lt;'Daily status(all)'!B43,"",L43/$L$8)</f>
        <v>2.6312903657941386E-3</v>
      </c>
      <c r="N43" s="16">
        <f>IF(MAX(data!J:J)&lt;'Daily status(all)'!B43,"",H43+J43+L43)</f>
        <v>326027.31067760003</v>
      </c>
      <c r="O43" s="15">
        <f>IF(MAX(data!J:J)&lt;'Daily status(all)'!B43,"",N43/$N$8)</f>
        <v>2.4789903072572752E-2</v>
      </c>
      <c r="P43" s="17">
        <f t="shared" si="0"/>
        <v>1.1253278783543557</v>
      </c>
    </row>
    <row r="44" spans="1:16" x14ac:dyDescent="0.25">
      <c r="A44" s="12">
        <v>43333</v>
      </c>
      <c r="B44" s="8">
        <v>20750505</v>
      </c>
      <c r="C44" s="13" t="s">
        <v>49</v>
      </c>
      <c r="D44" s="14">
        <f>IF(MAX(data!D:D)&lt;'Daily status(all)'!A44,"",SUMIFS(data!$E:$E,data!$C:$C,11000,data!$D:$D,"&lt;="&amp;'Daily status(all)'!$A44)/100000)</f>
        <v>349100.55790110002</v>
      </c>
      <c r="E44" s="14">
        <f>IF(MAX(data!D:D)&lt;'Daily status(all)'!A44,"",SUMIFS(data!$E:$E,data!$C:$C,14000,data!$D:$D,"&lt;="&amp;'Daily status(all)'!$A44)/100000)</f>
        <v>27053.303750599989</v>
      </c>
      <c r="F44" s="14">
        <f>IF(MAX(data!D:D)&lt;'Daily status(all)'!A44,"",SUM(D44:E44))</f>
        <v>376153.86165169999</v>
      </c>
      <c r="G44" s="15">
        <f>IF(MAX(data!D:D)&lt;'Daily status(all)'!A44,"",F44/$F$8)</f>
        <v>4.5247890897550637E-2</v>
      </c>
      <c r="H44" s="14">
        <f>IF(MAX(data!J:J)&lt;'Daily status(all)'!B44,"",SUM(SUMIFS(data!$K:$K,data!$I:$I,{"STATE_TRANSFER","LOCAL_TRANSFER","OTHER_RECURRENT"},data!J:J,"&lt;="&amp;'Daily status(all)'!B44)/100000))</f>
        <v>381622.05283689999</v>
      </c>
      <c r="I44" s="15">
        <f>IF(MAX(data!J:J)&lt;'Daily status(all)'!B44,"",H44/$H$8)</f>
        <v>4.513846842493472E-2</v>
      </c>
      <c r="J44" s="14">
        <f>IF(MAX(data!J:J)&lt;'Daily status(all)'!B44,"",SUM(SUMIFS(data!$K:$K,data!$I:$I,{"CAPITAL_EXP"},data!J:J,"&lt;="&amp;'Daily status(all)'!B44)/100000))</f>
        <v>15483.5745322</v>
      </c>
      <c r="K44" s="15">
        <f>IF(MAX(data!J:J)&lt;'Daily status(all)'!B44,"",J44/$J$8)</f>
        <v>4.9311029592526328E-3</v>
      </c>
      <c r="L44" s="14">
        <f>IF(MAX(data!J:J)&lt;'Daily status(all)'!B44,"",SUM(SUMIFS(data!$K:$K,data!$I:$I,{31100,31200,32100,32200},data!J:J,"&lt;="&amp;'Daily status(all)'!B44)/100000))</f>
        <v>4097.3401060000006</v>
      </c>
      <c r="M44" s="15">
        <f>IF(MAX(data!J:J)&lt;'Daily status(all)'!B44,"",L44/$L$8)</f>
        <v>2.6312903657941386E-3</v>
      </c>
      <c r="N44" s="16">
        <f>IF(MAX(data!J:J)&lt;'Daily status(all)'!B44,"",H44+J44+L44)</f>
        <v>401202.96747510001</v>
      </c>
      <c r="O44" s="15">
        <f>IF(MAX(data!J:J)&lt;'Daily status(all)'!B44,"",N44/$N$8)</f>
        <v>3.0505980175297077E-2</v>
      </c>
      <c r="P44" s="17">
        <f t="shared" si="0"/>
        <v>0.93756500361639361</v>
      </c>
    </row>
    <row r="45" spans="1:16" x14ac:dyDescent="0.25">
      <c r="A45" s="12">
        <v>43334</v>
      </c>
      <c r="B45" s="8">
        <v>20750506</v>
      </c>
      <c r="C45" s="13" t="s">
        <v>50</v>
      </c>
      <c r="D45" s="14">
        <f>IF(MAX(data!D:D)&lt;'Daily status(all)'!A45,"",SUMIFS(data!$E:$E,data!$C:$C,11000,data!$D:$D,"&lt;="&amp;'Daily status(all)'!$A45)/100000)</f>
        <v>355952.99531010003</v>
      </c>
      <c r="E45" s="14">
        <f>IF(MAX(data!D:D)&lt;'Daily status(all)'!A45,"",SUMIFS(data!$E:$E,data!$C:$C,14000,data!$D:$D,"&lt;="&amp;'Daily status(all)'!$A45)/100000)</f>
        <v>27377.568440599989</v>
      </c>
      <c r="F45" s="14">
        <f>IF(MAX(data!D:D)&lt;'Daily status(all)'!A45,"",SUM(D45:E45))</f>
        <v>383330.56375070004</v>
      </c>
      <c r="G45" s="15">
        <f>IF(MAX(data!D:D)&lt;'Daily status(all)'!A45,"",F45/$F$8)</f>
        <v>4.6111182934893753E-2</v>
      </c>
      <c r="H45" s="14">
        <f>IF(MAX(data!J:J)&lt;'Daily status(all)'!B45,"",SUM(SUMIFS(data!$K:$K,data!$I:$I,{"STATE_TRANSFER","LOCAL_TRANSFER","OTHER_RECURRENT"},data!J:J,"&lt;="&amp;'Daily status(all)'!B45)/100000))</f>
        <v>403681.66239690001</v>
      </c>
      <c r="I45" s="15">
        <f>IF(MAX(data!J:J)&lt;'Daily status(all)'!B45,"",H45/$H$8)</f>
        <v>4.7747691299211366E-2</v>
      </c>
      <c r="J45" s="14">
        <f>IF(MAX(data!J:J)&lt;'Daily status(all)'!B45,"",SUM(SUMIFS(data!$K:$K,data!$I:$I,{"CAPITAL_EXP"},data!J:J,"&lt;="&amp;'Daily status(all)'!B45)/100000))</f>
        <v>15995.558952899999</v>
      </c>
      <c r="K45" s="15">
        <f>IF(MAX(data!J:J)&lt;'Daily status(all)'!B45,"",J45/$J$8)</f>
        <v>5.0941562572333213E-3</v>
      </c>
      <c r="L45" s="14">
        <f>IF(MAX(data!J:J)&lt;'Daily status(all)'!B45,"",SUM(SUMIFS(data!$K:$K,data!$I:$I,{31100,31200,32100,32200},data!J:J,"&lt;="&amp;'Daily status(all)'!B45)/100000))</f>
        <v>4097.3401060000006</v>
      </c>
      <c r="M45" s="15">
        <f>IF(MAX(data!J:J)&lt;'Daily status(all)'!B45,"",L45/$L$8)</f>
        <v>2.6312903657941386E-3</v>
      </c>
      <c r="N45" s="16">
        <f>IF(MAX(data!J:J)&lt;'Daily status(all)'!B45,"",H45+J45+L45)</f>
        <v>423774.56145580002</v>
      </c>
      <c r="O45" s="15">
        <f>IF(MAX(data!J:J)&lt;'Daily status(all)'!B45,"",N45/$N$8)</f>
        <v>3.2222240159198674E-2</v>
      </c>
      <c r="P45" s="17">
        <f t="shared" si="0"/>
        <v>0.9045624693323685</v>
      </c>
    </row>
    <row r="46" spans="1:16" x14ac:dyDescent="0.25">
      <c r="A46" s="12">
        <v>43335</v>
      </c>
      <c r="B46" s="8">
        <v>20750507</v>
      </c>
      <c r="C46" s="13" t="s">
        <v>51</v>
      </c>
      <c r="D46" s="14">
        <f>IF(MAX(data!D:D)&lt;'Daily status(all)'!A46,"",SUMIFS(data!$E:$E,data!$C:$C,11000,data!$D:$D,"&lt;="&amp;'Daily status(all)'!$A46)/100000)</f>
        <v>365678.6104511001</v>
      </c>
      <c r="E46" s="14">
        <f>IF(MAX(data!D:D)&lt;'Daily status(all)'!A46,"",SUMIFS(data!$E:$E,data!$C:$C,14000,data!$D:$D,"&lt;="&amp;'Daily status(all)'!$A46)/100000)</f>
        <v>27842.991397699989</v>
      </c>
      <c r="F46" s="14">
        <f>IF(MAX(data!D:D)&lt;'Daily status(all)'!A46,"",SUM(D46:E46))</f>
        <v>393521.60184880008</v>
      </c>
      <c r="G46" s="15">
        <f>IF(MAX(data!D:D)&lt;'Daily status(all)'!A46,"",F46/$F$8)</f>
        <v>4.7337072197257857E-2</v>
      </c>
      <c r="H46" s="14">
        <f>IF(MAX(data!J:J)&lt;'Daily status(all)'!B46,"",SUM(SUMIFS(data!$K:$K,data!$I:$I,{"STATE_TRANSFER","LOCAL_TRANSFER","OTHER_RECURRENT"},data!J:J,"&lt;="&amp;'Daily status(all)'!B46)/100000))</f>
        <v>417349.61711689999</v>
      </c>
      <c r="I46" s="15">
        <f>IF(MAX(data!J:J)&lt;'Daily status(all)'!B46,"",H46/$H$8)</f>
        <v>4.936434457691341E-2</v>
      </c>
      <c r="J46" s="14">
        <f>IF(MAX(data!J:J)&lt;'Daily status(all)'!B46,"",SUM(SUMIFS(data!$K:$K,data!$I:$I,{"CAPITAL_EXP"},data!J:J,"&lt;="&amp;'Daily status(all)'!B46)/100000))</f>
        <v>18603.8359819</v>
      </c>
      <c r="K46" s="15">
        <f>IF(MAX(data!J:J)&lt;'Daily status(all)'!B46,"",J46/$J$8)</f>
        <v>5.9248224932181136E-3</v>
      </c>
      <c r="L46" s="14">
        <f>IF(MAX(data!J:J)&lt;'Daily status(all)'!B46,"",SUM(SUMIFS(data!$K:$K,data!$I:$I,{31100,31200,32100,32200},data!J:J,"&lt;="&amp;'Daily status(all)'!B46)/100000))</f>
        <v>4097.3401060000006</v>
      </c>
      <c r="M46" s="15">
        <f>IF(MAX(data!J:J)&lt;'Daily status(all)'!B46,"",L46/$L$8)</f>
        <v>2.6312903657941386E-3</v>
      </c>
      <c r="N46" s="16">
        <f>IF(MAX(data!J:J)&lt;'Daily status(all)'!B46,"",H46+J46+L46)</f>
        <v>440050.79320479999</v>
      </c>
      <c r="O46" s="15">
        <f>IF(MAX(data!J:J)&lt;'Daily status(all)'!B46,"",N46/$N$8)</f>
        <v>3.3459824233385144E-2</v>
      </c>
      <c r="P46" s="17">
        <f t="shared" si="0"/>
        <v>0.89426404389107605</v>
      </c>
    </row>
    <row r="47" spans="1:16" x14ac:dyDescent="0.25">
      <c r="A47" s="12">
        <v>43336</v>
      </c>
      <c r="B47" s="8">
        <v>20750508</v>
      </c>
      <c r="C47" s="13" t="s">
        <v>52</v>
      </c>
      <c r="D47" s="14">
        <f>IF(MAX(data!D:D)&lt;'Daily status(all)'!A47,"",SUMIFS(data!$E:$E,data!$C:$C,11000,data!$D:$D,"&lt;="&amp;'Daily status(all)'!$A47)/100000)</f>
        <v>367358.23068810004</v>
      </c>
      <c r="E47" s="14">
        <f>IF(MAX(data!D:D)&lt;'Daily status(all)'!A47,"",SUMIFS(data!$E:$E,data!$C:$C,14000,data!$D:$D,"&lt;="&amp;'Daily status(all)'!$A47)/100000)</f>
        <v>28087.140159999992</v>
      </c>
      <c r="F47" s="14">
        <f>IF(MAX(data!D:D)&lt;'Daily status(all)'!A47,"",SUM(D47:E47))</f>
        <v>395445.37084810005</v>
      </c>
      <c r="G47" s="15">
        <f>IF(MAX(data!D:D)&lt;'Daily status(all)'!A47,"",F47/$F$8)</f>
        <v>4.7568484123776948E-2</v>
      </c>
      <c r="H47" s="14">
        <f>IF(MAX(data!J:J)&lt;'Daily status(all)'!B47,"",SUM(SUMIFS(data!$K:$K,data!$I:$I,{"STATE_TRANSFER","LOCAL_TRANSFER","OTHER_RECURRENT"},data!J:J,"&lt;="&amp;'Daily status(all)'!B47)/100000))</f>
        <v>484063.90915689996</v>
      </c>
      <c r="I47" s="15">
        <f>IF(MAX(data!J:J)&lt;'Daily status(all)'!B47,"",H47/$H$8)</f>
        <v>5.7255348103448171E-2</v>
      </c>
      <c r="J47" s="14">
        <f>IF(MAX(data!J:J)&lt;'Daily status(all)'!B47,"",SUM(SUMIFS(data!$K:$K,data!$I:$I,{"CAPITAL_EXP"},data!J:J,"&lt;="&amp;'Daily status(all)'!B47)/100000))</f>
        <v>19836.406824900001</v>
      </c>
      <c r="K47" s="15">
        <f>IF(MAX(data!J:J)&lt;'Daily status(all)'!B47,"",J47/$J$8)</f>
        <v>6.3173632284834755E-3</v>
      </c>
      <c r="L47" s="14">
        <f>IF(MAX(data!J:J)&lt;'Daily status(all)'!B47,"",SUM(SUMIFS(data!$K:$K,data!$I:$I,{31100,31200,32100,32200},data!J:J,"&lt;="&amp;'Daily status(all)'!B47)/100000))</f>
        <v>4097.3401060000006</v>
      </c>
      <c r="M47" s="15">
        <f>IF(MAX(data!J:J)&lt;'Daily status(all)'!B47,"",L47/$L$8)</f>
        <v>2.6312903657941386E-3</v>
      </c>
      <c r="N47" s="16">
        <f>IF(MAX(data!J:J)&lt;'Daily status(all)'!B47,"",H47+J47+L47)</f>
        <v>507997.65608779999</v>
      </c>
      <c r="O47" s="15">
        <f>IF(MAX(data!J:J)&lt;'Daily status(all)'!B47,"",N47/$N$8)</f>
        <v>3.8626250755918454E-2</v>
      </c>
      <c r="P47" s="17">
        <f t="shared" si="0"/>
        <v>0.77843936110554235</v>
      </c>
    </row>
    <row r="48" spans="1:16" x14ac:dyDescent="0.25">
      <c r="A48" s="12">
        <v>43337</v>
      </c>
      <c r="B48" s="8">
        <v>20750509</v>
      </c>
      <c r="C48" s="13" t="s">
        <v>53</v>
      </c>
      <c r="D48" s="14">
        <f>IF(MAX(data!D:D)&lt;'Daily status(all)'!A48,"",SUMIFS(data!$E:$E,data!$C:$C,11000,data!$D:$D,"&lt;="&amp;'Daily status(all)'!$A48)/100000)</f>
        <v>367452.67313319998</v>
      </c>
      <c r="E48" s="14">
        <f>IF(MAX(data!D:D)&lt;'Daily status(all)'!A48,"",SUMIFS(data!$E:$E,data!$C:$C,14000,data!$D:$D,"&lt;="&amp;'Daily status(all)'!$A48)/100000)</f>
        <v>28087.897652399988</v>
      </c>
      <c r="F48" s="14">
        <f>IF(MAX(data!D:D)&lt;'Daily status(all)'!A48,"",SUM(D48:E48))</f>
        <v>395540.57078559999</v>
      </c>
      <c r="G48" s="15">
        <f>IF(MAX(data!D:D)&lt;'Daily status(all)'!A48,"",F48/$F$8)</f>
        <v>4.7579935811037415E-2</v>
      </c>
      <c r="H48" s="14">
        <f>IF(MAX(data!J:J)&lt;'Daily status(all)'!B48,"",SUM(SUMIFS(data!$K:$K,data!$I:$I,{"STATE_TRANSFER","LOCAL_TRANSFER","OTHER_RECURRENT"},data!J:J,"&lt;="&amp;'Daily status(all)'!B48)/100000))</f>
        <v>484287.71884189994</v>
      </c>
      <c r="I48" s="15">
        <f>IF(MAX(data!J:J)&lt;'Daily status(all)'!B48,"",H48/$H$8)</f>
        <v>5.7281820437330516E-2</v>
      </c>
      <c r="J48" s="14">
        <f>IF(MAX(data!J:J)&lt;'Daily status(all)'!B48,"",SUM(SUMIFS(data!$K:$K,data!$I:$I,{"CAPITAL_EXP"},data!J:J,"&lt;="&amp;'Daily status(all)'!B48)/100000))</f>
        <v>19836.406824900001</v>
      </c>
      <c r="K48" s="15">
        <f>IF(MAX(data!J:J)&lt;'Daily status(all)'!B48,"",J48/$J$8)</f>
        <v>6.3173632284834755E-3</v>
      </c>
      <c r="L48" s="14">
        <f>IF(MAX(data!J:J)&lt;'Daily status(all)'!B48,"",SUM(SUMIFS(data!$K:$K,data!$I:$I,{31100,31200,32100,32200},data!J:J,"&lt;="&amp;'Daily status(all)'!B48)/100000))</f>
        <v>4097.3401060000006</v>
      </c>
      <c r="M48" s="15">
        <f>IF(MAX(data!J:J)&lt;'Daily status(all)'!B48,"",L48/$L$8)</f>
        <v>2.6312903657941386E-3</v>
      </c>
      <c r="N48" s="16">
        <f>IF(MAX(data!J:J)&lt;'Daily status(all)'!B48,"",H48+J48+L48)</f>
        <v>508221.46577279997</v>
      </c>
      <c r="O48" s="15">
        <f>IF(MAX(data!J:J)&lt;'Daily status(all)'!B48,"",N48/$N$8)</f>
        <v>3.8643268411237948E-2</v>
      </c>
      <c r="P48" s="17">
        <f t="shared" si="0"/>
        <v>0.77828387312240388</v>
      </c>
    </row>
    <row r="49" spans="1:16" x14ac:dyDescent="0.25">
      <c r="A49" s="12">
        <v>43338</v>
      </c>
      <c r="B49" s="8">
        <v>20750510</v>
      </c>
      <c r="C49" s="13" t="s">
        <v>54</v>
      </c>
      <c r="D49" s="14">
        <f>IF(MAX(data!D:D)&lt;'Daily status(all)'!A49,"",SUMIFS(data!$E:$E,data!$C:$C,11000,data!$D:$D,"&lt;="&amp;'Daily status(all)'!$A49)/100000)</f>
        <v>378907.6965132</v>
      </c>
      <c r="E49" s="14">
        <f>IF(MAX(data!D:D)&lt;'Daily status(all)'!A49,"",SUMIFS(data!$E:$E,data!$C:$C,14000,data!$D:$D,"&lt;="&amp;'Daily status(all)'!$A49)/100000)</f>
        <v>28366.38606239999</v>
      </c>
      <c r="F49" s="14">
        <f>IF(MAX(data!D:D)&lt;'Daily status(all)'!A49,"",SUM(D49:E49))</f>
        <v>407274.08257560001</v>
      </c>
      <c r="G49" s="15">
        <f>IF(MAX(data!D:D)&lt;'Daily status(all)'!A49,"",F49/$F$8)</f>
        <v>4.8991370639827357E-2</v>
      </c>
      <c r="H49" s="14">
        <f>IF(MAX(data!J:J)&lt;'Daily status(all)'!B49,"",SUM(SUMIFS(data!$K:$K,data!$I:$I,{"STATE_TRANSFER","LOCAL_TRANSFER","OTHER_RECURRENT"},data!J:J,"&lt;="&amp;'Daily status(all)'!B49)/100000))</f>
        <v>492447.20347890002</v>
      </c>
      <c r="I49" s="15">
        <f>IF(MAX(data!J:J)&lt;'Daily status(all)'!B49,"",H49/$H$8)</f>
        <v>5.8246928813308931E-2</v>
      </c>
      <c r="J49" s="14">
        <f>IF(MAX(data!J:J)&lt;'Daily status(all)'!B49,"",SUM(SUMIFS(data!$K:$K,data!$I:$I,{"CAPITAL_EXP"},data!J:J,"&lt;="&amp;'Daily status(all)'!B49)/100000))</f>
        <v>20371.958122799999</v>
      </c>
      <c r="K49" s="15">
        <f>IF(MAX(data!J:J)&lt;'Daily status(all)'!B49,"",J49/$J$8)</f>
        <v>6.4879219443933116E-3</v>
      </c>
      <c r="L49" s="14">
        <f>IF(MAX(data!J:J)&lt;'Daily status(all)'!B49,"",SUM(SUMIFS(data!$K:$K,data!$I:$I,{31100,31200,32100,32200},data!J:J,"&lt;="&amp;'Daily status(all)'!B49)/100000))</f>
        <v>4097.3401060000006</v>
      </c>
      <c r="M49" s="15">
        <f>IF(MAX(data!J:J)&lt;'Daily status(all)'!B49,"",L49/$L$8)</f>
        <v>2.6312903657941386E-3</v>
      </c>
      <c r="N49" s="16">
        <f>IF(MAX(data!J:J)&lt;'Daily status(all)'!B49,"",H49+J49+L49)</f>
        <v>516916.50170770002</v>
      </c>
      <c r="O49" s="15">
        <f>IF(MAX(data!J:J)&lt;'Daily status(all)'!B49,"",N49/$N$8)</f>
        <v>3.9304406576598151E-2</v>
      </c>
      <c r="P49" s="17">
        <f t="shared" si="0"/>
        <v>0.7878914316531157</v>
      </c>
    </row>
    <row r="50" spans="1:16" x14ac:dyDescent="0.25">
      <c r="A50" s="12">
        <v>43339</v>
      </c>
      <c r="B50" s="8">
        <v>20750511</v>
      </c>
      <c r="C50" s="13" t="s">
        <v>55</v>
      </c>
      <c r="D50" s="14">
        <f>IF(MAX(data!D:D)&lt;'Daily status(all)'!A50,"",SUMIFS(data!$E:$E,data!$C:$C,11000,data!$D:$D,"&lt;="&amp;'Daily status(all)'!$A50)/100000)</f>
        <v>385869.78522920003</v>
      </c>
      <c r="E50" s="14">
        <f>IF(MAX(data!D:D)&lt;'Daily status(all)'!A50,"",SUMIFS(data!$E:$E,data!$C:$C,14000,data!$D:$D,"&lt;="&amp;'Daily status(all)'!$A50)/100000)</f>
        <v>28661.892712899989</v>
      </c>
      <c r="F50" s="14">
        <f>IF(MAX(data!D:D)&lt;'Daily status(all)'!A50,"",SUM(D50:E50))</f>
        <v>414531.67794210004</v>
      </c>
      <c r="G50" s="15">
        <f>IF(MAX(data!D:D)&lt;'Daily status(all)'!A50,"",F50/$F$8)</f>
        <v>4.9864393402055535E-2</v>
      </c>
      <c r="H50" s="14">
        <f>IF(MAX(data!J:J)&lt;'Daily status(all)'!B50,"",SUM(SUMIFS(data!$K:$K,data!$I:$I,{"STATE_TRANSFER","LOCAL_TRANSFER","OTHER_RECURRENT"},data!J:J,"&lt;="&amp;'Daily status(all)'!B50)/100000))</f>
        <v>515356.02799889992</v>
      </c>
      <c r="I50" s="15">
        <f>IF(MAX(data!J:J)&lt;'Daily status(all)'!B50,"",H50/$H$8)</f>
        <v>6.0956597304847426E-2</v>
      </c>
      <c r="J50" s="14">
        <f>IF(MAX(data!J:J)&lt;'Daily status(all)'!B50,"",SUM(SUMIFS(data!$K:$K,data!$I:$I,{"CAPITAL_EXP"},data!J:J,"&lt;="&amp;'Daily status(all)'!B50)/100000))</f>
        <v>21573.508252800002</v>
      </c>
      <c r="K50" s="15">
        <f>IF(MAX(data!J:J)&lt;'Daily status(all)'!B50,"",J50/$J$8)</f>
        <v>6.8705834150641631E-3</v>
      </c>
      <c r="L50" s="14">
        <f>IF(MAX(data!J:J)&lt;'Daily status(all)'!B50,"",SUM(SUMIFS(data!$K:$K,data!$I:$I,{31100,31200,32100,32200},data!J:J,"&lt;="&amp;'Daily status(all)'!B50)/100000))</f>
        <v>4097.3401060000006</v>
      </c>
      <c r="M50" s="15">
        <f>IF(MAX(data!J:J)&lt;'Daily status(all)'!B50,"",L50/$L$8)</f>
        <v>2.6312903657941386E-3</v>
      </c>
      <c r="N50" s="16">
        <f>IF(MAX(data!J:J)&lt;'Daily status(all)'!B50,"",H50+J50+L50)</f>
        <v>541026.87635769986</v>
      </c>
      <c r="O50" s="15">
        <f>IF(MAX(data!J:J)&lt;'Daily status(all)'!B50,"",N50/$N$8)</f>
        <v>4.1137669714507337E-2</v>
      </c>
      <c r="P50" s="17">
        <f t="shared" si="0"/>
        <v>0.76619424294188387</v>
      </c>
    </row>
    <row r="51" spans="1:16" x14ac:dyDescent="0.25">
      <c r="A51" s="12">
        <v>43340</v>
      </c>
      <c r="B51" s="8">
        <v>20750512</v>
      </c>
      <c r="C51" s="13" t="s">
        <v>56</v>
      </c>
      <c r="D51" s="14">
        <f>IF(MAX(data!D:D)&lt;'Daily status(all)'!A51,"",SUMIFS(data!$E:$E,data!$C:$C,11000,data!$D:$D,"&lt;="&amp;'Daily status(all)'!$A51)/100000)</f>
        <v>393936.65025220002</v>
      </c>
      <c r="E51" s="14">
        <f>IF(MAX(data!D:D)&lt;'Daily status(all)'!A51,"",SUMIFS(data!$E:$E,data!$C:$C,14000,data!$D:$D,"&lt;="&amp;'Daily status(all)'!$A51)/100000)</f>
        <v>29040.636937399988</v>
      </c>
      <c r="F51" s="14">
        <f>IF(MAX(data!D:D)&lt;'Daily status(all)'!A51,"",SUM(D51:E51))</f>
        <v>422977.2871896</v>
      </c>
      <c r="G51" s="15">
        <f>IF(MAX(data!D:D)&lt;'Daily status(all)'!A51,"",F51/$F$8)</f>
        <v>5.0880323436951924E-2</v>
      </c>
      <c r="H51" s="14">
        <f>IF(MAX(data!J:J)&lt;'Daily status(all)'!B51,"",SUM(SUMIFS(data!$K:$K,data!$I:$I,{"STATE_TRANSFER","LOCAL_TRANSFER","OTHER_RECURRENT"},data!J:J,"&lt;="&amp;'Daily status(all)'!B51)/100000))</f>
        <v>519949.01507089997</v>
      </c>
      <c r="I51" s="15">
        <f>IF(MAX(data!J:J)&lt;'Daily status(all)'!B51,"",H51/$H$8)</f>
        <v>6.14998583674208E-2</v>
      </c>
      <c r="J51" s="14">
        <f>IF(MAX(data!J:J)&lt;'Daily status(all)'!B51,"",SUM(SUMIFS(data!$K:$K,data!$I:$I,{"CAPITAL_EXP"},data!J:J,"&lt;="&amp;'Daily status(all)'!B51)/100000))</f>
        <v>22901.463923799998</v>
      </c>
      <c r="K51" s="15">
        <f>IF(MAX(data!J:J)&lt;'Daily status(all)'!B51,"",J51/$J$8)</f>
        <v>7.2935016582260656E-3</v>
      </c>
      <c r="L51" s="14">
        <f>IF(MAX(data!J:J)&lt;'Daily status(all)'!B51,"",SUM(SUMIFS(data!$K:$K,data!$I:$I,{31100,31200,32100,32200},data!J:J,"&lt;="&amp;'Daily status(all)'!B51)/100000))</f>
        <v>4097.3401060000006</v>
      </c>
      <c r="M51" s="15">
        <f>IF(MAX(data!J:J)&lt;'Daily status(all)'!B51,"",L51/$L$8)</f>
        <v>2.6312903657941386E-3</v>
      </c>
      <c r="N51" s="16">
        <f>IF(MAX(data!J:J)&lt;'Daily status(all)'!B51,"",H51+J51+L51)</f>
        <v>546947.81910069997</v>
      </c>
      <c r="O51" s="15">
        <f>IF(MAX(data!J:J)&lt;'Daily status(all)'!B51,"",N51/$N$8)</f>
        <v>4.1587876160072181E-2</v>
      </c>
      <c r="P51" s="17">
        <f t="shared" si="0"/>
        <v>0.77334120809744844</v>
      </c>
    </row>
    <row r="52" spans="1:16" x14ac:dyDescent="0.25">
      <c r="A52" s="12">
        <v>43341</v>
      </c>
      <c r="B52" s="8">
        <v>20750513</v>
      </c>
      <c r="C52" s="13" t="s">
        <v>57</v>
      </c>
      <c r="D52" s="14">
        <f>IF(MAX(data!D:D)&lt;'Daily status(all)'!A52,"",SUMIFS(data!$E:$E,data!$C:$C,11000,data!$D:$D,"&lt;="&amp;'Daily status(all)'!$A52)/100000)</f>
        <v>406439.4266122001</v>
      </c>
      <c r="E52" s="14">
        <f>IF(MAX(data!D:D)&lt;'Daily status(all)'!A52,"",SUMIFS(data!$E:$E,data!$C:$C,14000,data!$D:$D,"&lt;="&amp;'Daily status(all)'!$A52)/100000)</f>
        <v>29625.031691799988</v>
      </c>
      <c r="F52" s="14">
        <f>IF(MAX(data!D:D)&lt;'Daily status(all)'!A52,"",SUM(D52:E52))</f>
        <v>436064.45830400009</v>
      </c>
      <c r="G52" s="15">
        <f>IF(MAX(data!D:D)&lt;'Daily status(all)'!A52,"",F52/$F$8)</f>
        <v>5.2454591179789213E-2</v>
      </c>
      <c r="H52" s="14">
        <f>IF(MAX(data!J:J)&lt;'Daily status(all)'!B52,"",SUM(SUMIFS(data!$K:$K,data!$I:$I,{"STATE_TRANSFER","LOCAL_TRANSFER","OTHER_RECURRENT"},data!J:J,"&lt;="&amp;'Daily status(all)'!B52)/100000))</f>
        <v>529439.89967990003</v>
      </c>
      <c r="I52" s="15">
        <f>IF(MAX(data!J:J)&lt;'Daily status(all)'!B52,"",H52/$H$8)</f>
        <v>6.2622445471764959E-2</v>
      </c>
      <c r="J52" s="14">
        <f>IF(MAX(data!J:J)&lt;'Daily status(all)'!B52,"",SUM(SUMIFS(data!$K:$K,data!$I:$I,{"CAPITAL_EXP"},data!J:J,"&lt;="&amp;'Daily status(all)'!B52)/100000))</f>
        <v>24218.940342800001</v>
      </c>
      <c r="K52" s="15">
        <f>IF(MAX(data!J:J)&lt;'Daily status(all)'!B52,"",J52/$J$8)</f>
        <v>7.7130825408553297E-3</v>
      </c>
      <c r="L52" s="14">
        <f>IF(MAX(data!J:J)&lt;'Daily status(all)'!B52,"",SUM(SUMIFS(data!$K:$K,data!$I:$I,{31100,31200,32100,32200},data!J:J,"&lt;="&amp;'Daily status(all)'!B52)/100000))</f>
        <v>4097.3401060000006</v>
      </c>
      <c r="M52" s="15">
        <f>IF(MAX(data!J:J)&lt;'Daily status(all)'!B52,"",L52/$L$8)</f>
        <v>2.6312903657941386E-3</v>
      </c>
      <c r="N52" s="16">
        <f>IF(MAX(data!J:J)&lt;'Daily status(all)'!B52,"",H52+J52+L52)</f>
        <v>557756.18012869998</v>
      </c>
      <c r="O52" s="15">
        <f>IF(MAX(data!J:J)&lt;'Daily status(all)'!B52,"",N52/$N$8)</f>
        <v>4.2409703698693478E-2</v>
      </c>
      <c r="P52" s="17">
        <f t="shared" si="0"/>
        <v>0.78181914219826298</v>
      </c>
    </row>
    <row r="53" spans="1:16" x14ac:dyDescent="0.25">
      <c r="A53" s="12">
        <v>43342</v>
      </c>
      <c r="B53" s="8">
        <v>20750514</v>
      </c>
      <c r="C53" s="13" t="s">
        <v>58</v>
      </c>
      <c r="D53" s="14">
        <f>IF(MAX(data!D:D)&lt;'Daily status(all)'!A53,"",SUMIFS(data!$E:$E,data!$C:$C,11000,data!$D:$D,"&lt;="&amp;'Daily status(all)'!$A53)/100000)</f>
        <v>413273.97642820008</v>
      </c>
      <c r="E53" s="14">
        <f>IF(MAX(data!D:D)&lt;'Daily status(all)'!A53,"",SUMIFS(data!$E:$E,data!$C:$C,14000,data!$D:$D,"&lt;="&amp;'Daily status(all)'!$A53)/100000)</f>
        <v>30162.569928399986</v>
      </c>
      <c r="F53" s="14">
        <f>IF(MAX(data!D:D)&lt;'Daily status(all)'!A53,"",SUM(D53:E53))</f>
        <v>443436.54635660007</v>
      </c>
      <c r="G53" s="15">
        <f>IF(MAX(data!D:D)&lt;'Daily status(all)'!A53,"",F53/$F$8)</f>
        <v>5.3341386371593066E-2</v>
      </c>
      <c r="H53" s="14">
        <f>IF(MAX(data!J:J)&lt;'Daily status(all)'!B53,"",SUM(SUMIFS(data!$K:$K,data!$I:$I,{"STATE_TRANSFER","LOCAL_TRANSFER","OTHER_RECURRENT"},data!J:J,"&lt;="&amp;'Daily status(all)'!B53)/100000))</f>
        <v>541974.00986890006</v>
      </c>
      <c r="I53" s="15">
        <f>IF(MAX(data!J:J)&lt;'Daily status(all)'!B53,"",H53/$H$8)</f>
        <v>6.4104986988417378E-2</v>
      </c>
      <c r="J53" s="14">
        <f>IF(MAX(data!J:J)&lt;'Daily status(all)'!B53,"",SUM(SUMIFS(data!$K:$K,data!$I:$I,{"CAPITAL_EXP"},data!J:J,"&lt;="&amp;'Daily status(all)'!B53)/100000))</f>
        <v>25464.5196278</v>
      </c>
      <c r="K53" s="15">
        <f>IF(MAX(data!J:J)&lt;'Daily status(all)'!B53,"",J53/$J$8)</f>
        <v>8.1097661157930202E-3</v>
      </c>
      <c r="L53" s="14">
        <f>IF(MAX(data!J:J)&lt;'Daily status(all)'!B53,"",SUM(SUMIFS(data!$K:$K,data!$I:$I,{31100,31200,32100,32200},data!J:J,"&lt;="&amp;'Daily status(all)'!B53)/100000))</f>
        <v>4097.3401060000006</v>
      </c>
      <c r="M53" s="15">
        <f>IF(MAX(data!J:J)&lt;'Daily status(all)'!B53,"",L53/$L$8)</f>
        <v>2.6312903657941386E-3</v>
      </c>
      <c r="N53" s="16">
        <f>IF(MAX(data!J:J)&lt;'Daily status(all)'!B53,"",H53+J53+L53)</f>
        <v>571535.8696027</v>
      </c>
      <c r="O53" s="15">
        <f>IF(MAX(data!J:J)&lt;'Daily status(all)'!B53,"",N53/$N$8)</f>
        <v>4.3457459991626882E-2</v>
      </c>
      <c r="P53" s="17">
        <f t="shared" si="0"/>
        <v>0.77586826993877489</v>
      </c>
    </row>
    <row r="54" spans="1:16" x14ac:dyDescent="0.25">
      <c r="A54" s="12">
        <v>43343</v>
      </c>
      <c r="B54" s="8">
        <v>20750515</v>
      </c>
      <c r="C54" s="13" t="s">
        <v>59</v>
      </c>
      <c r="D54" s="14">
        <f>IF(MAX(data!D:D)&lt;'Daily status(all)'!A54,"",SUMIFS(data!$E:$E,data!$C:$C,11000,data!$D:$D,"&lt;="&amp;'Daily status(all)'!$A54)/100000)</f>
        <v>414131.56151350006</v>
      </c>
      <c r="E54" s="14">
        <f>IF(MAX(data!D:D)&lt;'Daily status(all)'!A54,"",SUMIFS(data!$E:$E,data!$C:$C,14000,data!$D:$D,"&lt;="&amp;'Daily status(all)'!$A54)/100000)</f>
        <v>30413.395770699986</v>
      </c>
      <c r="F54" s="14">
        <f>IF(MAX(data!D:D)&lt;'Daily status(all)'!A54,"",SUM(D54:E54))</f>
        <v>444544.95728420006</v>
      </c>
      <c r="G54" s="15">
        <f>IF(MAX(data!D:D)&lt;'Daily status(all)'!A54,"",F54/$F$8)</f>
        <v>5.3474718132435491E-2</v>
      </c>
      <c r="H54" s="14">
        <f>IF(MAX(data!J:J)&lt;'Daily status(all)'!B54,"",SUM(SUMIFS(data!$K:$K,data!$I:$I,{"STATE_TRANSFER","LOCAL_TRANSFER","OTHER_RECURRENT"},data!J:J,"&lt;="&amp;'Daily status(all)'!B54)/100000))</f>
        <v>546451.62414089998</v>
      </c>
      <c r="I54" s="15">
        <f>IF(MAX(data!J:J)&lt;'Daily status(all)'!B54,"",H54/$H$8)</f>
        <v>6.46346016921098E-2</v>
      </c>
      <c r="J54" s="14">
        <f>IF(MAX(data!J:J)&lt;'Daily status(all)'!B54,"",SUM(SUMIFS(data!$K:$K,data!$I:$I,{"CAPITAL_EXP"},data!J:J,"&lt;="&amp;'Daily status(all)'!B54)/100000))</f>
        <v>27576.840807800003</v>
      </c>
      <c r="K54" s="15">
        <f>IF(MAX(data!J:J)&lt;'Daily status(all)'!B54,"",J54/$J$8)</f>
        <v>8.7824837237283539E-3</v>
      </c>
      <c r="L54" s="14">
        <f>IF(MAX(data!J:J)&lt;'Daily status(all)'!B54,"",SUM(SUMIFS(data!$K:$K,data!$I:$I,{31100,31200,32100,32200},data!J:J,"&lt;="&amp;'Daily status(all)'!B54)/100000))</f>
        <v>4097.3401060000006</v>
      </c>
      <c r="M54" s="15">
        <f>IF(MAX(data!J:J)&lt;'Daily status(all)'!B54,"",L54/$L$8)</f>
        <v>2.6312903657941386E-3</v>
      </c>
      <c r="N54" s="16">
        <f>IF(MAX(data!J:J)&lt;'Daily status(all)'!B54,"",H54+J54+L54)</f>
        <v>578125.80505469989</v>
      </c>
      <c r="O54" s="15">
        <f>IF(MAX(data!J:J)&lt;'Daily status(all)'!B54,"",N54/$N$8)</f>
        <v>4.3958534152469607E-2</v>
      </c>
      <c r="P54" s="17">
        <f t="shared" si="0"/>
        <v>0.76894155804399533</v>
      </c>
    </row>
    <row r="55" spans="1:16" x14ac:dyDescent="0.25">
      <c r="A55" s="12">
        <v>43344</v>
      </c>
      <c r="B55" s="8">
        <v>20750516</v>
      </c>
      <c r="C55" s="13" t="s">
        <v>60</v>
      </c>
      <c r="D55" s="14">
        <f>IF(MAX(data!D:D)&lt;'Daily status(all)'!A55,"",SUMIFS(data!$E:$E,data!$C:$C,11000,data!$D:$D,"&lt;="&amp;'Daily status(all)'!$A55)/100000)</f>
        <v>414212.13364350004</v>
      </c>
      <c r="E55" s="14">
        <f>IF(MAX(data!D:D)&lt;'Daily status(all)'!A55,"",SUMIFS(data!$E:$E,data!$C:$C,14000,data!$D:$D,"&lt;="&amp;'Daily status(all)'!$A55)/100000)</f>
        <v>30413.497731699987</v>
      </c>
      <c r="F55" s="14">
        <f>IF(MAX(data!D:D)&lt;'Daily status(all)'!A55,"",SUM(D55:E55))</f>
        <v>444625.6313752</v>
      </c>
      <c r="G55" s="15">
        <f>IF(MAX(data!D:D)&lt;'Daily status(all)'!A55,"",F55/$F$8)</f>
        <v>5.3484422492379571E-2</v>
      </c>
      <c r="H55" s="14">
        <f>IF(MAX(data!J:J)&lt;'Daily status(all)'!B55,"",SUM(SUMIFS(data!$K:$K,data!$I:$I,{"STATE_TRANSFER","LOCAL_TRANSFER","OTHER_RECURRENT"},data!J:J,"&lt;="&amp;'Daily status(all)'!B55)/100000))</f>
        <v>546473.19299090002</v>
      </c>
      <c r="I55" s="15">
        <f>IF(MAX(data!J:J)&lt;'Daily status(all)'!B55,"",H55/$H$8)</f>
        <v>6.4637152867670675E-2</v>
      </c>
      <c r="J55" s="14">
        <f>IF(MAX(data!J:J)&lt;'Daily status(all)'!B55,"",SUM(SUMIFS(data!$K:$K,data!$I:$I,{"CAPITAL_EXP"},data!J:J,"&lt;="&amp;'Daily status(all)'!B55)/100000))</f>
        <v>27576.840807800003</v>
      </c>
      <c r="K55" s="15">
        <f>IF(MAX(data!J:J)&lt;'Daily status(all)'!B55,"",J55/$J$8)</f>
        <v>8.7824837237283539E-3</v>
      </c>
      <c r="L55" s="14">
        <f>IF(MAX(data!J:J)&lt;'Daily status(all)'!B55,"",SUM(SUMIFS(data!$K:$K,data!$I:$I,{31100,31200,32100,32200},data!J:J,"&lt;="&amp;'Daily status(all)'!B55)/100000))</f>
        <v>4097.3401060000006</v>
      </c>
      <c r="M55" s="15">
        <f>IF(MAX(data!J:J)&lt;'Daily status(all)'!B55,"",L55/$L$8)</f>
        <v>2.6312903657941386E-3</v>
      </c>
      <c r="N55" s="16">
        <f>IF(MAX(data!J:J)&lt;'Daily status(all)'!B55,"",H55+J55+L55)</f>
        <v>578147.37390469993</v>
      </c>
      <c r="O55" s="15">
        <f>IF(MAX(data!J:J)&lt;'Daily status(all)'!B55,"",N55/$N$8)</f>
        <v>4.3960174167533915E-2</v>
      </c>
      <c r="P55" s="17">
        <f t="shared" si="0"/>
        <v>0.76905241023976478</v>
      </c>
    </row>
    <row r="56" spans="1:16" x14ac:dyDescent="0.25">
      <c r="A56" s="12">
        <v>43345</v>
      </c>
      <c r="B56" s="8">
        <v>20750517</v>
      </c>
      <c r="C56" s="13" t="s">
        <v>61</v>
      </c>
      <c r="D56" s="14">
        <f>IF(MAX(data!D:D)&lt;'Daily status(all)'!A56,"",SUMIFS(data!$E:$E,data!$C:$C,11000,data!$D:$D,"&lt;="&amp;'Daily status(all)'!$A56)/100000)</f>
        <v>428058.07454350009</v>
      </c>
      <c r="E56" s="14">
        <f>IF(MAX(data!D:D)&lt;'Daily status(all)'!A56,"",SUMIFS(data!$E:$E,data!$C:$C,14000,data!$D:$D,"&lt;="&amp;'Daily status(all)'!$A56)/100000)</f>
        <v>30814.694877799986</v>
      </c>
      <c r="F56" s="14">
        <f>IF(MAX(data!D:D)&lt;'Daily status(all)'!A56,"",SUM(D56:E56))</f>
        <v>458872.76942130009</v>
      </c>
      <c r="G56" s="15">
        <f>IF(MAX(data!D:D)&lt;'Daily status(all)'!A56,"",F56/$F$8)</f>
        <v>5.5198223714787852E-2</v>
      </c>
      <c r="H56" s="14">
        <f>IF(MAX(data!J:J)&lt;'Daily status(all)'!B56,"",SUM(SUMIFS(data!$K:$K,data!$I:$I,{"STATE_TRANSFER","LOCAL_TRANSFER","OTHER_RECURRENT"},data!J:J,"&lt;="&amp;'Daily status(all)'!B56)/100000))</f>
        <v>564968.11305489996</v>
      </c>
      <c r="I56" s="15">
        <f>IF(MAX(data!J:J)&lt;'Daily status(all)'!B56,"",H56/$H$8)</f>
        <v>6.6824742287948088E-2</v>
      </c>
      <c r="J56" s="14">
        <f>IF(MAX(data!J:J)&lt;'Daily status(all)'!B56,"",SUM(SUMIFS(data!$K:$K,data!$I:$I,{"CAPITAL_EXP"},data!J:J,"&lt;="&amp;'Daily status(all)'!B56)/100000))</f>
        <v>39965.5844478</v>
      </c>
      <c r="K56" s="15">
        <f>IF(MAX(data!J:J)&lt;'Daily status(all)'!B56,"",J56/$J$8)</f>
        <v>1.2727966099105027E-2</v>
      </c>
      <c r="L56" s="14">
        <f>IF(MAX(data!J:J)&lt;'Daily status(all)'!B56,"",SUM(SUMIFS(data!$K:$K,data!$I:$I,{31100,31200,32100,32200},data!J:J,"&lt;="&amp;'Daily status(all)'!B56)/100000))</f>
        <v>4097.3401060000006</v>
      </c>
      <c r="M56" s="15">
        <f>IF(MAX(data!J:J)&lt;'Daily status(all)'!B56,"",L56/$L$8)</f>
        <v>2.6312903657941386E-3</v>
      </c>
      <c r="N56" s="16">
        <f>IF(MAX(data!J:J)&lt;'Daily status(all)'!B56,"",H56+J56+L56)</f>
        <v>609031.03760869987</v>
      </c>
      <c r="O56" s="15">
        <f>IF(MAX(data!J:J)&lt;'Daily status(all)'!B56,"",N56/$N$8)</f>
        <v>4.6308452991651129E-2</v>
      </c>
      <c r="P56" s="17">
        <f t="shared" si="0"/>
        <v>0.75344726472893508</v>
      </c>
    </row>
    <row r="57" spans="1:16" x14ac:dyDescent="0.25">
      <c r="A57" s="12">
        <v>43346</v>
      </c>
      <c r="B57" s="8">
        <v>20750518</v>
      </c>
      <c r="C57" s="13" t="s">
        <v>62</v>
      </c>
      <c r="D57" s="14">
        <f>IF(MAX(data!D:D)&lt;'Daily status(all)'!A57,"",SUMIFS(data!$E:$E,data!$C:$C,11000,data!$D:$D,"&lt;="&amp;'Daily status(all)'!$A57)/100000)</f>
        <v>442927.29147350008</v>
      </c>
      <c r="E57" s="14">
        <f>IF(MAX(data!D:D)&lt;'Daily status(all)'!A57,"",SUMIFS(data!$E:$E,data!$C:$C,14000,data!$D:$D,"&lt;="&amp;'Daily status(all)'!$A57)/100000)</f>
        <v>31356.41769179999</v>
      </c>
      <c r="F57" s="14">
        <f>IF(MAX(data!D:D)&lt;'Daily status(all)'!A57,"",SUM(D57:E57))</f>
        <v>474283.70916530007</v>
      </c>
      <c r="G57" s="15">
        <f>IF(MAX(data!D:D)&lt;'Daily status(all)'!A57,"",F57/$F$8)</f>
        <v>5.7052019704288859E-2</v>
      </c>
      <c r="H57" s="14">
        <f>IF(MAX(data!J:J)&lt;'Daily status(all)'!B57,"",SUM(SUMIFS(data!$K:$K,data!$I:$I,{"STATE_TRANSFER","LOCAL_TRANSFER","OTHER_RECURRENT"},data!J:J,"&lt;="&amp;'Daily status(all)'!B57)/100000))</f>
        <v>635949.0427449001</v>
      </c>
      <c r="I57" s="15">
        <f>IF(MAX(data!J:J)&lt;'Daily status(all)'!B57,"",H57/$H$8)</f>
        <v>7.5220406086114175E-2</v>
      </c>
      <c r="J57" s="14">
        <f>IF(MAX(data!J:J)&lt;'Daily status(all)'!B57,"",SUM(SUMIFS(data!$K:$K,data!$I:$I,{"CAPITAL_EXP"},data!J:J,"&lt;="&amp;'Daily status(all)'!B57)/100000))</f>
        <v>40650.683372899999</v>
      </c>
      <c r="K57" s="15">
        <f>IF(MAX(data!J:J)&lt;'Daily status(all)'!B57,"",J57/$J$8)</f>
        <v>1.2946151720901584E-2</v>
      </c>
      <c r="L57" s="14">
        <f>IF(MAX(data!J:J)&lt;'Daily status(all)'!B57,"",SUM(SUMIFS(data!$K:$K,data!$I:$I,{31100,31200,32100,32200},data!J:J,"&lt;="&amp;'Daily status(all)'!B57)/100000))</f>
        <v>4097.3401060000006</v>
      </c>
      <c r="M57" s="15">
        <f>IF(MAX(data!J:J)&lt;'Daily status(all)'!B57,"",L57/$L$8)</f>
        <v>2.6312903657941386E-3</v>
      </c>
      <c r="N57" s="16">
        <f>IF(MAX(data!J:J)&lt;'Daily status(all)'!B57,"",H57+J57+L57)</f>
        <v>680697.06622380007</v>
      </c>
      <c r="O57" s="15">
        <f>IF(MAX(data!J:J)&lt;'Daily status(all)'!B57,"",N57/$N$8)</f>
        <v>5.17576710319195E-2</v>
      </c>
      <c r="P57" s="17">
        <f t="shared" si="0"/>
        <v>0.6967617941949007</v>
      </c>
    </row>
    <row r="58" spans="1:16" x14ac:dyDescent="0.25">
      <c r="A58" s="12">
        <v>43347</v>
      </c>
      <c r="B58" s="8">
        <v>20750519</v>
      </c>
      <c r="C58" s="13" t="s">
        <v>63</v>
      </c>
      <c r="D58" s="14">
        <f>IF(MAX(data!D:D)&lt;'Daily status(all)'!A58,"",SUMIFS(data!$E:$E,data!$C:$C,11000,data!$D:$D,"&lt;="&amp;'Daily status(all)'!$A58)/100000)</f>
        <v>448207.58346150001</v>
      </c>
      <c r="E58" s="14">
        <f>IF(MAX(data!D:D)&lt;'Daily status(all)'!A58,"",SUMIFS(data!$E:$E,data!$C:$C,14000,data!$D:$D,"&lt;="&amp;'Daily status(all)'!$A58)/100000)</f>
        <v>31900.149279799989</v>
      </c>
      <c r="F58" s="14">
        <f>IF(MAX(data!D:D)&lt;'Daily status(all)'!A58,"",SUM(D58:E58))</f>
        <v>480107.73274130002</v>
      </c>
      <c r="G58" s="15">
        <f>IF(MAX(data!D:D)&lt;'Daily status(all)'!A58,"",F58/$F$8)</f>
        <v>5.7752596809079078E-2</v>
      </c>
      <c r="H58" s="14">
        <f>IF(MAX(data!J:J)&lt;'Daily status(all)'!B58,"",SUM(SUMIFS(data!$K:$K,data!$I:$I,{"STATE_TRANSFER","LOCAL_TRANSFER","OTHER_RECURRENT"},data!J:J,"&lt;="&amp;'Daily status(all)'!B58)/100000))</f>
        <v>645202.21832690004</v>
      </c>
      <c r="I58" s="15">
        <f>IF(MAX(data!J:J)&lt;'Daily status(all)'!B58,"",H58/$H$8)</f>
        <v>7.631487683468223E-2</v>
      </c>
      <c r="J58" s="14">
        <f>IF(MAX(data!J:J)&lt;'Daily status(all)'!B58,"",SUM(SUMIFS(data!$K:$K,data!$I:$I,{"CAPITAL_EXP"},data!J:J,"&lt;="&amp;'Daily status(all)'!B58)/100000))</f>
        <v>44248.8435579</v>
      </c>
      <c r="K58" s="15">
        <f>IF(MAX(data!J:J)&lt;'Daily status(all)'!B58,"",J58/$J$8)</f>
        <v>1.4092069176797829E-2</v>
      </c>
      <c r="L58" s="14">
        <f>IF(MAX(data!J:J)&lt;'Daily status(all)'!B58,"",SUM(SUMIFS(data!$K:$K,data!$I:$I,{31100,31200,32100,32200},data!J:J,"&lt;="&amp;'Daily status(all)'!B58)/100000))</f>
        <v>4097.3401060000006</v>
      </c>
      <c r="M58" s="15">
        <f>IF(MAX(data!J:J)&lt;'Daily status(all)'!B58,"",L58/$L$8)</f>
        <v>2.6312903657941386E-3</v>
      </c>
      <c r="N58" s="16">
        <f>IF(MAX(data!J:J)&lt;'Daily status(all)'!B58,"",H58+J58+L58)</f>
        <v>693548.40199080005</v>
      </c>
      <c r="O58" s="15">
        <f>IF(MAX(data!J:J)&lt;'Daily status(all)'!B58,"",N58/$N$8)</f>
        <v>5.2734838764754176E-2</v>
      </c>
      <c r="P58" s="17">
        <f t="shared" si="0"/>
        <v>0.69224834397018575</v>
      </c>
    </row>
    <row r="59" spans="1:16" x14ac:dyDescent="0.25">
      <c r="A59" s="12">
        <v>43348</v>
      </c>
      <c r="B59" s="8">
        <v>20750520</v>
      </c>
      <c r="C59" s="13" t="s">
        <v>64</v>
      </c>
      <c r="D59" s="14">
        <f>IF(MAX(data!D:D)&lt;'Daily status(all)'!A59,"",SUMIFS(data!$E:$E,data!$C:$C,11000,data!$D:$D,"&lt;="&amp;'Daily status(all)'!$A59)/100000)</f>
        <v>458449.44544149999</v>
      </c>
      <c r="E59" s="14">
        <f>IF(MAX(data!D:D)&lt;'Daily status(all)'!A59,"",SUMIFS(data!$E:$E,data!$C:$C,14000,data!$D:$D,"&lt;="&amp;'Daily status(all)'!$A59)/100000)</f>
        <v>32404.017543299989</v>
      </c>
      <c r="F59" s="14">
        <f>IF(MAX(data!D:D)&lt;'Daily status(all)'!A59,"",SUM(D59:E59))</f>
        <v>490853.46298479999</v>
      </c>
      <c r="G59" s="15">
        <f>IF(MAX(data!D:D)&lt;'Daily status(all)'!A59,"",F59/$F$8)</f>
        <v>5.9045210495237685E-2</v>
      </c>
      <c r="H59" s="14">
        <f>IF(MAX(data!J:J)&lt;'Daily status(all)'!B59,"",SUM(SUMIFS(data!$K:$K,data!$I:$I,{"STATE_TRANSFER","LOCAL_TRANSFER","OTHER_RECURRENT"},data!J:J,"&lt;="&amp;'Daily status(all)'!B59)/100000))</f>
        <v>699320.16557489999</v>
      </c>
      <c r="I59" s="15">
        <f>IF(MAX(data!J:J)&lt;'Daily status(all)'!B59,"",H59/$H$8)</f>
        <v>8.2715977701146429E-2</v>
      </c>
      <c r="J59" s="14">
        <f>IF(MAX(data!J:J)&lt;'Daily status(all)'!B59,"",SUM(SUMIFS(data!$K:$K,data!$I:$I,{"CAPITAL_EXP"},data!J:J,"&lt;="&amp;'Daily status(all)'!B59)/100000))</f>
        <v>44868.298321999995</v>
      </c>
      <c r="K59" s="15">
        <f>IF(MAX(data!J:J)&lt;'Daily status(all)'!B59,"",J59/$J$8)</f>
        <v>1.4289348894993665E-2</v>
      </c>
      <c r="L59" s="14">
        <f>IF(MAX(data!J:J)&lt;'Daily status(all)'!B59,"",SUM(SUMIFS(data!$K:$K,data!$I:$I,{31100,31200,32100,32200},data!J:J,"&lt;="&amp;'Daily status(all)'!B59)/100000))</f>
        <v>4097.3401060000006</v>
      </c>
      <c r="M59" s="15">
        <f>IF(MAX(data!J:J)&lt;'Daily status(all)'!B59,"",L59/$L$8)</f>
        <v>2.6312903657941386E-3</v>
      </c>
      <c r="N59" s="16">
        <f>IF(MAX(data!J:J)&lt;'Daily status(all)'!B59,"",H59+J59+L59)</f>
        <v>748285.80400289991</v>
      </c>
      <c r="O59" s="15">
        <f>IF(MAX(data!J:J)&lt;'Daily status(all)'!B59,"",N59/$N$8)</f>
        <v>5.6896867054667108E-2</v>
      </c>
      <c r="P59" s="17">
        <f t="shared" si="0"/>
        <v>0.65597056680617949</v>
      </c>
    </row>
    <row r="60" spans="1:16" x14ac:dyDescent="0.25">
      <c r="A60" s="12">
        <v>43349</v>
      </c>
      <c r="B60" s="8">
        <v>20750521</v>
      </c>
      <c r="C60" s="13" t="s">
        <v>65</v>
      </c>
      <c r="D60" s="14">
        <f>IF(MAX(data!D:D)&lt;'Daily status(all)'!A60,"",SUMIFS(data!$E:$E,data!$C:$C,11000,data!$D:$D,"&lt;="&amp;'Daily status(all)'!$A60)/100000)</f>
        <v>471316.18021150003</v>
      </c>
      <c r="E60" s="14">
        <f>IF(MAX(data!D:D)&lt;'Daily status(all)'!A60,"",SUMIFS(data!$E:$E,data!$C:$C,14000,data!$D:$D,"&lt;="&amp;'Daily status(all)'!$A60)/100000)</f>
        <v>32842.362601899993</v>
      </c>
      <c r="F60" s="14">
        <f>IF(MAX(data!D:D)&lt;'Daily status(all)'!A60,"",SUM(D60:E60))</f>
        <v>504158.54281340004</v>
      </c>
      <c r="G60" s="15">
        <f>IF(MAX(data!D:D)&lt;'Daily status(all)'!A60,"",F60/$F$8)</f>
        <v>6.0645690675938696E-2</v>
      </c>
      <c r="H60" s="14">
        <f>IF(MAX(data!J:J)&lt;'Daily status(all)'!B60,"",SUM(SUMIFS(data!$K:$K,data!$I:$I,{"STATE_TRANSFER","LOCAL_TRANSFER","OTHER_RECURRENT"},data!J:J,"&lt;="&amp;'Daily status(all)'!B60)/100000))</f>
        <v>722368.55702489999</v>
      </c>
      <c r="I60" s="15">
        <f>IF(MAX(data!J:J)&lt;'Daily status(all)'!B60,"",H60/$H$8)</f>
        <v>8.5442154246703664E-2</v>
      </c>
      <c r="J60" s="14">
        <f>IF(MAX(data!J:J)&lt;'Daily status(all)'!B60,"",SUM(SUMIFS(data!$K:$K,data!$I:$I,{"CAPITAL_EXP"},data!J:J,"&lt;="&amp;'Daily status(all)'!B60)/100000))</f>
        <v>46966.422723000003</v>
      </c>
      <c r="K60" s="15">
        <f>IF(MAX(data!J:J)&lt;'Daily status(all)'!B60,"",J60/$J$8)</f>
        <v>1.4957545209813307E-2</v>
      </c>
      <c r="L60" s="14">
        <f>IF(MAX(data!J:J)&lt;'Daily status(all)'!B60,"",SUM(SUMIFS(data!$K:$K,data!$I:$I,{31100,31200,32100,32200},data!J:J,"&lt;="&amp;'Daily status(all)'!B60)/100000))</f>
        <v>4097.3401060000006</v>
      </c>
      <c r="M60" s="15">
        <f>IF(MAX(data!J:J)&lt;'Daily status(all)'!B60,"",L60/$L$8)</f>
        <v>2.6312903657941386E-3</v>
      </c>
      <c r="N60" s="16">
        <f>IF(MAX(data!J:J)&lt;'Daily status(all)'!B60,"",H60+J60+L60)</f>
        <v>773432.3198539</v>
      </c>
      <c r="O60" s="15">
        <f>IF(MAX(data!J:J)&lt;'Daily status(all)'!B60,"",N60/$N$8)</f>
        <v>5.8808914512481623E-2</v>
      </c>
      <c r="P60" s="17">
        <f t="shared" si="0"/>
        <v>0.65184571406148983</v>
      </c>
    </row>
    <row r="61" spans="1:16" x14ac:dyDescent="0.25">
      <c r="A61" s="12">
        <v>43350</v>
      </c>
      <c r="B61" s="8">
        <v>20750522</v>
      </c>
      <c r="C61" s="13" t="s">
        <v>66</v>
      </c>
      <c r="D61" s="14">
        <f>IF(MAX(data!D:D)&lt;'Daily status(all)'!A61,"",SUMIFS(data!$E:$E,data!$C:$C,11000,data!$D:$D,"&lt;="&amp;'Daily status(all)'!$A61)/100000)</f>
        <v>480790.83494249999</v>
      </c>
      <c r="E61" s="14">
        <f>IF(MAX(data!D:D)&lt;'Daily status(all)'!A61,"",SUMIFS(data!$E:$E,data!$C:$C,14000,data!$D:$D,"&lt;="&amp;'Daily status(all)'!$A61)/100000)</f>
        <v>38476.077460899985</v>
      </c>
      <c r="F61" s="14">
        <f>IF(MAX(data!D:D)&lt;'Daily status(all)'!A61,"",SUM(D61:E61))</f>
        <v>519266.9124034</v>
      </c>
      <c r="G61" s="15">
        <f>IF(MAX(data!D:D)&lt;'Daily status(all)'!A61,"",F61/$F$8)</f>
        <v>6.2463090225810099E-2</v>
      </c>
      <c r="H61" s="14">
        <f>IF(MAX(data!J:J)&lt;'Daily status(all)'!B61,"",SUM(SUMIFS(data!$K:$K,data!$I:$I,{"STATE_TRANSFER","LOCAL_TRANSFER","OTHER_RECURRENT"},data!J:J,"&lt;="&amp;'Daily status(all)'!B61)/100000))</f>
        <v>738411.18171490007</v>
      </c>
      <c r="I61" s="15">
        <f>IF(MAX(data!J:J)&lt;'Daily status(all)'!B61,"",H61/$H$8)</f>
        <v>8.7339684807737919E-2</v>
      </c>
      <c r="J61" s="14">
        <f>IF(MAX(data!J:J)&lt;'Daily status(all)'!B61,"",SUM(SUMIFS(data!$K:$K,data!$I:$I,{"CAPITAL_EXP"},data!J:J,"&lt;="&amp;'Daily status(all)'!B61)/100000))</f>
        <v>47297.500454800007</v>
      </c>
      <c r="K61" s="15">
        <f>IF(MAX(data!J:J)&lt;'Daily status(all)'!B61,"",J61/$J$8)</f>
        <v>1.5062984582332004E-2</v>
      </c>
      <c r="L61" s="14">
        <f>IF(MAX(data!J:J)&lt;'Daily status(all)'!B61,"",SUM(SUMIFS(data!$K:$K,data!$I:$I,{31100,31200,32100,32200},data!J:J,"&lt;="&amp;'Daily status(all)'!B61)/100000))</f>
        <v>4097.3401060000006</v>
      </c>
      <c r="M61" s="15">
        <f>IF(MAX(data!J:J)&lt;'Daily status(all)'!B61,"",L61/$L$8)</f>
        <v>2.6312903657941386E-3</v>
      </c>
      <c r="N61" s="16">
        <f>IF(MAX(data!J:J)&lt;'Daily status(all)'!B61,"",H61+J61+L61)</f>
        <v>789806.0222757</v>
      </c>
      <c r="O61" s="15">
        <f>IF(MAX(data!J:J)&lt;'Daily status(all)'!B61,"",N61/$N$8)</f>
        <v>6.0053909893794812E-2</v>
      </c>
      <c r="P61" s="17">
        <f t="shared" si="0"/>
        <v>0.6574613231071792</v>
      </c>
    </row>
    <row r="62" spans="1:16" x14ac:dyDescent="0.25">
      <c r="A62" s="12">
        <v>43351</v>
      </c>
      <c r="B62" s="8">
        <v>20750523</v>
      </c>
      <c r="C62" s="13" t="s">
        <v>67</v>
      </c>
      <c r="D62" s="14">
        <f>IF(MAX(data!D:D)&lt;'Daily status(all)'!A62,"",SUMIFS(data!$E:$E,data!$C:$C,11000,data!$D:$D,"&lt;="&amp;'Daily status(all)'!$A62)/100000)</f>
        <v>480862.51977249997</v>
      </c>
      <c r="E62" s="14">
        <f>IF(MAX(data!D:D)&lt;'Daily status(all)'!A62,"",SUMIFS(data!$E:$E,data!$C:$C,14000,data!$D:$D,"&lt;="&amp;'Daily status(all)'!$A62)/100000)</f>
        <v>38476.682354499986</v>
      </c>
      <c r="F62" s="14">
        <f>IF(MAX(data!D:D)&lt;'Daily status(all)'!A62,"",SUM(D62:E62))</f>
        <v>519339.20212699997</v>
      </c>
      <c r="G62" s="15">
        <f>IF(MAX(data!D:D)&lt;'Daily status(all)'!A62,"",F62/$F$8)</f>
        <v>6.2471786022556951E-2</v>
      </c>
      <c r="H62" s="14">
        <f>IF(MAX(data!J:J)&lt;'Daily status(all)'!B62,"",SUM(SUMIFS(data!$K:$K,data!$I:$I,{"STATE_TRANSFER","LOCAL_TRANSFER","OTHER_RECURRENT"},data!J:J,"&lt;="&amp;'Daily status(all)'!B62)/100000))</f>
        <v>749755.50587929995</v>
      </c>
      <c r="I62" s="15">
        <f>IF(MAX(data!J:J)&lt;'Daily status(all)'!B62,"",H62/$H$8)</f>
        <v>8.8681497772398629E-2</v>
      </c>
      <c r="J62" s="14">
        <f>IF(MAX(data!J:J)&lt;'Daily status(all)'!B62,"",SUM(SUMIFS(data!$K:$K,data!$I:$I,{"CAPITAL_EXP"},data!J:J,"&lt;="&amp;'Daily status(all)'!B62)/100000))</f>
        <v>47297.500454800007</v>
      </c>
      <c r="K62" s="15">
        <f>IF(MAX(data!J:J)&lt;'Daily status(all)'!B62,"",J62/$J$8)</f>
        <v>1.5062984582332004E-2</v>
      </c>
      <c r="L62" s="14">
        <f>IF(MAX(data!J:J)&lt;'Daily status(all)'!B62,"",SUM(SUMIFS(data!$K:$K,data!$I:$I,{31100,31200,32100,32200},data!J:J,"&lt;="&amp;'Daily status(all)'!B62)/100000))</f>
        <v>4097.3401060000006</v>
      </c>
      <c r="M62" s="15">
        <f>IF(MAX(data!J:J)&lt;'Daily status(all)'!B62,"",L62/$L$8)</f>
        <v>2.6312903657941386E-3</v>
      </c>
      <c r="N62" s="16">
        <f>IF(MAX(data!J:J)&lt;'Daily status(all)'!B62,"",H62+J62+L62)</f>
        <v>801150.34644009988</v>
      </c>
      <c r="O62" s="15">
        <f>IF(MAX(data!J:J)&lt;'Daily status(all)'!B62,"",N62/$N$8)</f>
        <v>6.0916490074193912E-2</v>
      </c>
      <c r="P62" s="17">
        <f t="shared" si="0"/>
        <v>0.6482418742433006</v>
      </c>
    </row>
    <row r="63" spans="1:16" x14ac:dyDescent="0.25">
      <c r="A63" s="12">
        <v>43352</v>
      </c>
      <c r="B63" s="8">
        <v>20750524</v>
      </c>
      <c r="C63" s="13" t="s">
        <v>68</v>
      </c>
      <c r="D63" s="14">
        <f>IF(MAX(data!D:D)&lt;'Daily status(all)'!A63,"",SUMIFS(data!$E:$E,data!$C:$C,11000,data!$D:$D,"&lt;="&amp;'Daily status(all)'!$A63)/100000)</f>
        <v>496796.05046250002</v>
      </c>
      <c r="E63" s="14">
        <f>IF(MAX(data!D:D)&lt;'Daily status(all)'!A63,"",SUMIFS(data!$E:$E,data!$C:$C,14000,data!$D:$D,"&lt;="&amp;'Daily status(all)'!$A63)/100000)</f>
        <v>39174.35685579999</v>
      </c>
      <c r="F63" s="14">
        <f>IF(MAX(data!D:D)&lt;'Daily status(all)'!A63,"",SUM(D63:E63))</f>
        <v>535970.40731829999</v>
      </c>
      <c r="G63" s="15">
        <f>IF(MAX(data!D:D)&lt;'Daily status(all)'!A63,"",F63/$F$8)</f>
        <v>6.4472368855035017E-2</v>
      </c>
      <c r="H63" s="14">
        <f>IF(MAX(data!J:J)&lt;'Daily status(all)'!B63,"",SUM(SUMIFS(data!$K:$K,data!$I:$I,{"STATE_TRANSFER","LOCAL_TRANSFER","OTHER_RECURRENT"},data!J:J,"&lt;="&amp;'Daily status(all)'!B63)/100000))</f>
        <v>822925.31514930003</v>
      </c>
      <c r="I63" s="15">
        <f>IF(MAX(data!J:J)&lt;'Daily status(all)'!B63,"",H63/$H$8)</f>
        <v>9.733606346334929E-2</v>
      </c>
      <c r="J63" s="14">
        <f>IF(MAX(data!J:J)&lt;'Daily status(all)'!B63,"",SUM(SUMIFS(data!$K:$K,data!$I:$I,{"CAPITAL_EXP"},data!J:J,"&lt;="&amp;'Daily status(all)'!B63)/100000))</f>
        <v>49650.667719800003</v>
      </c>
      <c r="K63" s="15">
        <f>IF(MAX(data!J:J)&lt;'Daily status(all)'!B63,"",J63/$J$8)</f>
        <v>1.5812405204806909E-2</v>
      </c>
      <c r="L63" s="14">
        <f>IF(MAX(data!J:J)&lt;'Daily status(all)'!B63,"",SUM(SUMIFS(data!$K:$K,data!$I:$I,{31100,31200,32100,32200},data!J:J,"&lt;="&amp;'Daily status(all)'!B63)/100000))</f>
        <v>6836.5051210000001</v>
      </c>
      <c r="M63" s="15">
        <f>IF(MAX(data!J:J)&lt;'Daily status(all)'!B63,"",L63/$L$8)</f>
        <v>4.3903677984279072E-3</v>
      </c>
      <c r="N63" s="16">
        <f>IF(MAX(data!J:J)&lt;'Daily status(all)'!B63,"",H63+J63+L63)</f>
        <v>879412.48799010005</v>
      </c>
      <c r="O63" s="15">
        <f>IF(MAX(data!J:J)&lt;'Daily status(all)'!B63,"",N63/$N$8)</f>
        <v>6.6867251988109153E-2</v>
      </c>
      <c r="P63" s="17">
        <f t="shared" si="0"/>
        <v>0.60946417595599767</v>
      </c>
    </row>
    <row r="64" spans="1:16" x14ac:dyDescent="0.25">
      <c r="A64" s="12">
        <v>43353</v>
      </c>
      <c r="B64" s="8">
        <v>20750525</v>
      </c>
      <c r="C64" s="13" t="s">
        <v>69</v>
      </c>
      <c r="D64" s="14">
        <f>IF(MAX(data!D:D)&lt;'Daily status(all)'!A64,"",SUMIFS(data!$E:$E,data!$C:$C,11000,data!$D:$D,"&lt;="&amp;'Daily status(all)'!$A64)/100000)</f>
        <v>513031.38477250008</v>
      </c>
      <c r="E64" s="14">
        <f>IF(MAX(data!D:D)&lt;'Daily status(all)'!A64,"",SUMIFS(data!$E:$E,data!$C:$C,14000,data!$D:$D,"&lt;="&amp;'Daily status(all)'!$A64)/100000)</f>
        <v>44810.857462799999</v>
      </c>
      <c r="F64" s="14">
        <f>IF(MAX(data!D:D)&lt;'Daily status(all)'!A64,"",SUM(D64:E64))</f>
        <v>557842.24223530013</v>
      </c>
      <c r="G64" s="15">
        <f>IF(MAX(data!D:D)&lt;'Daily status(all)'!A64,"",F64/$F$8)</f>
        <v>6.7103351814263634E-2</v>
      </c>
      <c r="H64" s="14">
        <f>IF(MAX(data!J:J)&lt;'Daily status(all)'!B64,"",SUM(SUMIFS(data!$K:$K,data!$I:$I,{"STATE_TRANSFER","LOCAL_TRANSFER","OTHER_RECURRENT"},data!J:J,"&lt;="&amp;'Daily status(all)'!B64)/100000))</f>
        <v>853303.11638929998</v>
      </c>
      <c r="I64" s="15">
        <f>IF(MAX(data!J:J)&lt;'Daily status(all)'!B64,"",H64/$H$8)</f>
        <v>0.10092916667082226</v>
      </c>
      <c r="J64" s="14">
        <f>IF(MAX(data!J:J)&lt;'Daily status(all)'!B64,"",SUM(SUMIFS(data!$K:$K,data!$I:$I,{"CAPITAL_EXP"},data!J:J,"&lt;="&amp;'Daily status(all)'!B64)/100000))</f>
        <v>51742.060110799997</v>
      </c>
      <c r="K64" s="15">
        <f>IF(MAX(data!J:J)&lt;'Daily status(all)'!B64,"",J64/$J$8)</f>
        <v>1.6478457555107004E-2</v>
      </c>
      <c r="L64" s="14">
        <f>IF(MAX(data!J:J)&lt;'Daily status(all)'!B64,"",SUM(SUMIFS(data!$K:$K,data!$I:$I,{31100,31200,32100,32200},data!J:J,"&lt;="&amp;'Daily status(all)'!B64)/100000))</f>
        <v>6836.5051210000001</v>
      </c>
      <c r="M64" s="15">
        <f>IF(MAX(data!J:J)&lt;'Daily status(all)'!B64,"",L64/$L$8)</f>
        <v>4.3903677984279072E-3</v>
      </c>
      <c r="N64" s="16">
        <f>IF(MAX(data!J:J)&lt;'Daily status(all)'!B64,"",H64+J64+L64)</f>
        <v>911881.68162109994</v>
      </c>
      <c r="O64" s="15">
        <f>IF(MAX(data!J:J)&lt;'Daily status(all)'!B64,"",N64/$N$8)</f>
        <v>6.9336088605766122E-2</v>
      </c>
      <c r="P64" s="17">
        <f t="shared" si="0"/>
        <v>0.61174849048792679</v>
      </c>
    </row>
    <row r="65" spans="1:16" x14ac:dyDescent="0.25">
      <c r="A65" s="12">
        <v>43354</v>
      </c>
      <c r="B65" s="8">
        <v>20750526</v>
      </c>
      <c r="C65" s="13" t="s">
        <v>70</v>
      </c>
      <c r="D65" s="14">
        <f>IF(MAX(data!D:D)&lt;'Daily status(all)'!A65,"",SUMIFS(data!$E:$E,data!$C:$C,11000,data!$D:$D,"&lt;="&amp;'Daily status(all)'!$A65)/100000)</f>
        <v>518828.80753150012</v>
      </c>
      <c r="E65" s="14">
        <f>IF(MAX(data!D:D)&lt;'Daily status(all)'!A65,"",SUMIFS(data!$E:$E,data!$C:$C,14000,data!$D:$D,"&lt;="&amp;'Daily status(all)'!$A65)/100000)</f>
        <v>45420.056274200004</v>
      </c>
      <c r="F65" s="14">
        <f>IF(MAX(data!D:D)&lt;'Daily status(all)'!A65,"",SUM(D65:E65))</f>
        <v>564248.86380570009</v>
      </c>
      <c r="G65" s="15">
        <f>IF(MAX(data!D:D)&lt;'Daily status(all)'!A65,"",F65/$F$8)</f>
        <v>6.7874010162861875E-2</v>
      </c>
      <c r="H65" s="14">
        <f>IF(MAX(data!J:J)&lt;'Daily status(all)'!B65,"",SUM(SUMIFS(data!$K:$K,data!$I:$I,{"STATE_TRANSFER","LOCAL_TRANSFER","OTHER_RECURRENT"},data!J:J,"&lt;="&amp;'Daily status(all)'!B65)/100000))</f>
        <v>876275.43132929993</v>
      </c>
      <c r="I65" s="15">
        <f>IF(MAX(data!J:J)&lt;'Daily status(all)'!B65,"",H65/$H$8)</f>
        <v>0.10364634484451132</v>
      </c>
      <c r="J65" s="14">
        <f>IF(MAX(data!J:J)&lt;'Daily status(all)'!B65,"",SUM(SUMIFS(data!$K:$K,data!$I:$I,{"CAPITAL_EXP"},data!J:J,"&lt;="&amp;'Daily status(all)'!B65)/100000))</f>
        <v>52438.144930200004</v>
      </c>
      <c r="K65" s="15">
        <f>IF(MAX(data!J:J)&lt;'Daily status(all)'!B65,"",J65/$J$8)</f>
        <v>1.6700141889412105E-2</v>
      </c>
      <c r="L65" s="14">
        <f>IF(MAX(data!J:J)&lt;'Daily status(all)'!B65,"",SUM(SUMIFS(data!$K:$K,data!$I:$I,{31100,31200,32100,32200},data!J:J,"&lt;="&amp;'Daily status(all)'!B65)/100000))</f>
        <v>6836.5051210000001</v>
      </c>
      <c r="M65" s="15">
        <f>IF(MAX(data!J:J)&lt;'Daily status(all)'!B65,"",L65/$L$8)</f>
        <v>4.3903677984279072E-3</v>
      </c>
      <c r="N65" s="16">
        <f>IF(MAX(data!J:J)&lt;'Daily status(all)'!B65,"",H65+J65+L65)</f>
        <v>935550.08138049988</v>
      </c>
      <c r="O65" s="15">
        <f>IF(MAX(data!J:J)&lt;'Daily status(all)'!B65,"",N65/$N$8)</f>
        <v>7.1135745618238419E-2</v>
      </c>
      <c r="P65" s="17">
        <f t="shared" si="0"/>
        <v>0.6031198917465681</v>
      </c>
    </row>
    <row r="66" spans="1:16" x14ac:dyDescent="0.25">
      <c r="A66" s="12">
        <v>43355</v>
      </c>
      <c r="B66" s="8">
        <v>20750527</v>
      </c>
      <c r="C66" s="13" t="s">
        <v>71</v>
      </c>
      <c r="D66" s="14">
        <f>IF(MAX(data!D:D)&lt;'Daily status(all)'!A66,"",SUMIFS(data!$E:$E,data!$C:$C,11000,data!$D:$D,"&lt;="&amp;'Daily status(all)'!$A66)/100000)</f>
        <v>526425.10546850006</v>
      </c>
      <c r="E66" s="14">
        <f>IF(MAX(data!D:D)&lt;'Daily status(all)'!A66,"",SUMIFS(data!$E:$E,data!$C:$C,14000,data!$D:$D,"&lt;="&amp;'Daily status(all)'!$A66)/100000)</f>
        <v>46090.589380500001</v>
      </c>
      <c r="F66" s="14">
        <f>IF(MAX(data!D:D)&lt;'Daily status(all)'!A66,"",SUM(D66:E66))</f>
        <v>572515.69484900008</v>
      </c>
      <c r="G66" s="15">
        <f>IF(MAX(data!D:D)&lt;'Daily status(all)'!A66,"",F66/$F$8)</f>
        <v>6.8868434804611481E-2</v>
      </c>
      <c r="H66" s="14">
        <f>IF(MAX(data!J:J)&lt;'Daily status(all)'!B66,"",SUM(SUMIFS(data!$K:$K,data!$I:$I,{"STATE_TRANSFER","LOCAL_TRANSFER","OTHER_RECURRENT"},data!J:J,"&lt;="&amp;'Daily status(all)'!B66)/100000))</f>
        <v>900148.8909792999</v>
      </c>
      <c r="I66" s="15">
        <f>IF(MAX(data!J:J)&lt;'Daily status(all)'!B66,"",H66/$H$8)</f>
        <v>0.10647011091514257</v>
      </c>
      <c r="J66" s="14">
        <f>IF(MAX(data!J:J)&lt;'Daily status(all)'!B66,"",SUM(SUMIFS(data!$K:$K,data!$I:$I,{"CAPITAL_EXP"},data!J:J,"&lt;="&amp;'Daily status(all)'!B66)/100000))</f>
        <v>53271.821740500003</v>
      </c>
      <c r="K66" s="15">
        <f>IF(MAX(data!J:J)&lt;'Daily status(all)'!B66,"",J66/$J$8)</f>
        <v>1.6965645580293138E-2</v>
      </c>
      <c r="L66" s="14">
        <f>IF(MAX(data!J:J)&lt;'Daily status(all)'!B66,"",SUM(SUMIFS(data!$K:$K,data!$I:$I,{31100,31200,32100,32200},data!J:J,"&lt;="&amp;'Daily status(all)'!B66)/100000))</f>
        <v>11836.505121</v>
      </c>
      <c r="M66" s="15">
        <f>IF(MAX(data!J:J)&lt;'Daily status(all)'!B66,"",L66/$L$8)</f>
        <v>7.6013416225692932E-3</v>
      </c>
      <c r="N66" s="16">
        <f>IF(MAX(data!J:J)&lt;'Daily status(all)'!B66,"",H66+J66+L66)</f>
        <v>965257.21784079995</v>
      </c>
      <c r="O66" s="15">
        <f>IF(MAX(data!J:J)&lt;'Daily status(all)'!B66,"",N66/$N$8)</f>
        <v>7.339456569034819E-2</v>
      </c>
      <c r="P66" s="17">
        <f t="shared" si="0"/>
        <v>0.59312241780452057</v>
      </c>
    </row>
    <row r="67" spans="1:16" x14ac:dyDescent="0.25">
      <c r="A67" s="12">
        <v>43356</v>
      </c>
      <c r="B67" s="8">
        <v>20750528</v>
      </c>
      <c r="C67" s="13" t="s">
        <v>72</v>
      </c>
      <c r="D67" s="14">
        <f>IF(MAX(data!D:D)&lt;'Daily status(all)'!A67,"",SUMIFS(data!$E:$E,data!$C:$C,11000,data!$D:$D,"&lt;="&amp;'Daily status(all)'!$A67)/100000)</f>
        <v>535602.93672450015</v>
      </c>
      <c r="E67" s="14">
        <f>IF(MAX(data!D:D)&lt;'Daily status(all)'!A67,"",SUMIFS(data!$E:$E,data!$C:$C,14000,data!$D:$D,"&lt;="&amp;'Daily status(all)'!$A67)/100000)</f>
        <v>46530.530180300004</v>
      </c>
      <c r="F67" s="14">
        <f>IF(MAX(data!D:D)&lt;'Daily status(all)'!A67,"",SUM(D67:E67))</f>
        <v>582133.46690480015</v>
      </c>
      <c r="G67" s="15">
        <f>IF(MAX(data!D:D)&lt;'Daily status(all)'!A67,"",F67/$F$8)</f>
        <v>7.002536537219213E-2</v>
      </c>
      <c r="H67" s="14">
        <f>IF(MAX(data!J:J)&lt;'Daily status(all)'!B67,"",SUM(SUMIFS(data!$K:$K,data!$I:$I,{"STATE_TRANSFER","LOCAL_TRANSFER","OTHER_RECURRENT"},data!J:J,"&lt;="&amp;'Daily status(all)'!B67)/100000))</f>
        <v>930589.30687929993</v>
      </c>
      <c r="I67" s="15">
        <f>IF(MAX(data!J:J)&lt;'Daily status(all)'!B67,"",H67/$H$8)</f>
        <v>0.11007062021938677</v>
      </c>
      <c r="J67" s="14">
        <f>IF(MAX(data!J:J)&lt;'Daily status(all)'!B67,"",SUM(SUMIFS(data!$K:$K,data!$I:$I,{"CAPITAL_EXP"},data!J:J,"&lt;="&amp;'Daily status(all)'!B67)/100000))</f>
        <v>54725.654443500003</v>
      </c>
      <c r="K67" s="15">
        <f>IF(MAX(data!J:J)&lt;'Daily status(all)'!B67,"",J67/$J$8)</f>
        <v>1.7428652280013071E-2</v>
      </c>
      <c r="L67" s="14">
        <f>IF(MAX(data!J:J)&lt;'Daily status(all)'!B67,"",SUM(SUMIFS(data!$K:$K,data!$I:$I,{31100,31200,32100,32200},data!J:J,"&lt;="&amp;'Daily status(all)'!B67)/100000))</f>
        <v>11836.505121</v>
      </c>
      <c r="M67" s="15">
        <f>IF(MAX(data!J:J)&lt;'Daily status(all)'!B67,"",L67/$L$8)</f>
        <v>7.6013416225692932E-3</v>
      </c>
      <c r="N67" s="16">
        <f>IF(MAX(data!J:J)&lt;'Daily status(all)'!B67,"",H67+J67+L67)</f>
        <v>997151.4664437999</v>
      </c>
      <c r="O67" s="15">
        <f>IF(MAX(data!J:J)&lt;'Daily status(all)'!B67,"",N67/$N$8)</f>
        <v>7.5819685628299535E-2</v>
      </c>
      <c r="P67" s="17">
        <f t="shared" si="0"/>
        <v>0.58379643062743225</v>
      </c>
    </row>
    <row r="68" spans="1:16" x14ac:dyDescent="0.25">
      <c r="A68" s="12">
        <v>43357</v>
      </c>
      <c r="B68" s="8">
        <v>20750529</v>
      </c>
      <c r="C68" s="13" t="s">
        <v>73</v>
      </c>
      <c r="D68" s="14">
        <f>IF(MAX(data!D:D)&lt;'Daily status(all)'!A68,"",SUMIFS(data!$E:$E,data!$C:$C,11000,data!$D:$D,"&lt;="&amp;'Daily status(all)'!$A68)/100000)</f>
        <v>544289.59508350014</v>
      </c>
      <c r="E68" s="14">
        <f>IF(MAX(data!D:D)&lt;'Daily status(all)'!A68,"",SUMIFS(data!$E:$E,data!$C:$C,14000,data!$D:$D,"&lt;="&amp;'Daily status(all)'!$A68)/100000)</f>
        <v>48217.960226300012</v>
      </c>
      <c r="F68" s="14">
        <f>IF(MAX(data!D:D)&lt;'Daily status(all)'!A68,"",SUM(D68:E68))</f>
        <v>592507.5553098002</v>
      </c>
      <c r="G68" s="15">
        <f>IF(MAX(data!D:D)&lt;'Daily status(all)'!A68,"",F68/$F$8)</f>
        <v>7.1273273922831004E-2</v>
      </c>
      <c r="H68" s="14">
        <f>IF(MAX(data!J:J)&lt;'Daily status(all)'!B68,"",SUM(SUMIFS(data!$K:$K,data!$I:$I,{"STATE_TRANSFER","LOCAL_TRANSFER","OTHER_RECURRENT"},data!J:J,"&lt;="&amp;'Daily status(all)'!B68)/100000))</f>
        <v>943149.12489630003</v>
      </c>
      <c r="I68" s="15">
        <f>IF(MAX(data!J:J)&lt;'Daily status(all)'!B68,"",H68/$H$8)</f>
        <v>0.11155620247221738</v>
      </c>
      <c r="J68" s="14">
        <f>IF(MAX(data!J:J)&lt;'Daily status(all)'!B68,"",SUM(SUMIFS(data!$K:$K,data!$I:$I,{"CAPITAL_EXP"},data!J:J,"&lt;="&amp;'Daily status(all)'!B68)/100000))</f>
        <v>56034.159681500008</v>
      </c>
      <c r="K68" s="15">
        <f>IF(MAX(data!J:J)&lt;'Daily status(all)'!B68,"",J68/$J$8)</f>
        <v>1.7845376082251431E-2</v>
      </c>
      <c r="L68" s="14">
        <f>IF(MAX(data!J:J)&lt;'Daily status(all)'!B68,"",SUM(SUMIFS(data!$K:$K,data!$I:$I,{31100,31200,32100,32200},data!J:J,"&lt;="&amp;'Daily status(all)'!B68)/100000))</f>
        <v>11836.505121</v>
      </c>
      <c r="M68" s="15">
        <f>IF(MAX(data!J:J)&lt;'Daily status(all)'!B68,"",L68/$L$8)</f>
        <v>7.6013416225692932E-3</v>
      </c>
      <c r="N68" s="16">
        <f>IF(MAX(data!J:J)&lt;'Daily status(all)'!B68,"",H68+J68+L68)</f>
        <v>1011019.7896988001</v>
      </c>
      <c r="O68" s="15">
        <f>IF(MAX(data!J:J)&lt;'Daily status(all)'!B68,"",N68/$N$8)</f>
        <v>7.6874181304002392E-2</v>
      </c>
      <c r="P68" s="17">
        <f t="shared" si="0"/>
        <v>0.58604941401425803</v>
      </c>
    </row>
    <row r="69" spans="1:16" x14ac:dyDescent="0.25">
      <c r="A69" s="12">
        <v>43358</v>
      </c>
      <c r="B69" s="8">
        <v>20750530</v>
      </c>
      <c r="C69" s="13" t="s">
        <v>74</v>
      </c>
      <c r="D69" s="14">
        <f>IF(MAX(data!D:D)&lt;'Daily status(all)'!A69,"",SUMIFS(data!$E:$E,data!$C:$C,11000,data!$D:$D,"&lt;="&amp;'Daily status(all)'!$A69)/100000)</f>
        <v>544345.29715200001</v>
      </c>
      <c r="E69" s="14">
        <f>IF(MAX(data!D:D)&lt;'Daily status(all)'!A69,"",SUMIFS(data!$E:$E,data!$C:$C,14000,data!$D:$D,"&lt;="&amp;'Daily status(all)'!$A69)/100000)</f>
        <v>48218.645893100016</v>
      </c>
      <c r="F69" s="14">
        <f>IF(MAX(data!D:D)&lt;'Daily status(all)'!A69,"",SUM(D69:E69))</f>
        <v>592563.94304510008</v>
      </c>
      <c r="G69" s="15">
        <f>IF(MAX(data!D:D)&lt;'Daily status(all)'!A69,"",F69/$F$8)</f>
        <v>7.1280056854909929E-2</v>
      </c>
      <c r="H69" s="14">
        <f>IF(MAX(data!J:J)&lt;'Daily status(all)'!B69,"",SUM(SUMIFS(data!$K:$K,data!$I:$I,{"STATE_TRANSFER","LOCAL_TRANSFER","OTHER_RECURRENT"},data!J:J,"&lt;="&amp;'Daily status(all)'!B69)/100000))</f>
        <v>945163.83862629998</v>
      </c>
      <c r="I69" s="15">
        <f>IF(MAX(data!J:J)&lt;'Daily status(all)'!B69,"",H69/$H$8)</f>
        <v>0.11179450393150372</v>
      </c>
      <c r="J69" s="14">
        <f>IF(MAX(data!J:J)&lt;'Daily status(all)'!B69,"",SUM(SUMIFS(data!$K:$K,data!$I:$I,{"CAPITAL_EXP"},data!J:J,"&lt;="&amp;'Daily status(all)'!B69)/100000))</f>
        <v>56035.969671500003</v>
      </c>
      <c r="K69" s="15">
        <f>IF(MAX(data!J:J)&lt;'Daily status(all)'!B69,"",J69/$J$8)</f>
        <v>1.7845952515492126E-2</v>
      </c>
      <c r="L69" s="14">
        <f>IF(MAX(data!J:J)&lt;'Daily status(all)'!B69,"",SUM(SUMIFS(data!$K:$K,data!$I:$I,{31100,31200,32100,32200},data!J:J,"&lt;="&amp;'Daily status(all)'!B69)/100000))</f>
        <v>11836.505121</v>
      </c>
      <c r="M69" s="15">
        <f>IF(MAX(data!J:J)&lt;'Daily status(all)'!B69,"",L69/$L$8)</f>
        <v>7.6013416225692932E-3</v>
      </c>
      <c r="N69" s="16">
        <f>IF(MAX(data!J:J)&lt;'Daily status(all)'!B69,"",H69+J69+L69)</f>
        <v>1013036.3134188</v>
      </c>
      <c r="O69" s="15">
        <f>IF(MAX(data!J:J)&lt;'Daily status(all)'!B69,"",N69/$N$8)</f>
        <v>7.7027510261194504E-2</v>
      </c>
      <c r="P69" s="17">
        <f t="shared" si="0"/>
        <v>0.58493850140999615</v>
      </c>
    </row>
    <row r="70" spans="1:16" x14ac:dyDescent="0.25">
      <c r="A70" s="12">
        <v>43359</v>
      </c>
      <c r="B70" s="8">
        <v>20750531</v>
      </c>
      <c r="C70" s="13" t="s">
        <v>75</v>
      </c>
      <c r="D70" s="14">
        <f>IF(MAX(data!D:D)&lt;'Daily status(all)'!A70,"",SUMIFS(data!$E:$E,data!$C:$C,11000,data!$D:$D,"&lt;="&amp;'Daily status(all)'!$A70)/100000)</f>
        <v>569071.24896200001</v>
      </c>
      <c r="E70" s="14">
        <f>IF(MAX(data!D:D)&lt;'Daily status(all)'!A70,"",SUMIFS(data!$E:$E,data!$C:$C,14000,data!$D:$D,"&lt;="&amp;'Daily status(all)'!$A70)/100000)</f>
        <v>80227.055233100007</v>
      </c>
      <c r="F70" s="14">
        <f>IF(MAX(data!D:D)&lt;'Daily status(all)'!A70,"",SUM(D70:E70))</f>
        <v>649298.30419509998</v>
      </c>
      <c r="G70" s="15">
        <f>IF(MAX(data!D:D)&lt;'Daily status(all)'!A70,"",F70/$F$8)</f>
        <v>7.8104684873309613E-2</v>
      </c>
      <c r="H70" s="14">
        <f>IF(MAX(data!J:J)&lt;'Daily status(all)'!B70,"",SUM(SUMIFS(data!$K:$K,data!$I:$I,{"STATE_TRANSFER","LOCAL_TRANSFER","OTHER_RECURRENT"},data!J:J,"&lt;="&amp;'Daily status(all)'!B70)/100000))</f>
        <v>961619.38451629994</v>
      </c>
      <c r="I70" s="15">
        <f>IF(MAX(data!J:J)&lt;'Daily status(all)'!B70,"",H70/$H$8)</f>
        <v>0.11374087504147802</v>
      </c>
      <c r="J70" s="14">
        <f>IF(MAX(data!J:J)&lt;'Daily status(all)'!B70,"",SUM(SUMIFS(data!$K:$K,data!$I:$I,{"CAPITAL_EXP"},data!J:J,"&lt;="&amp;'Daily status(all)'!B70)/100000))</f>
        <v>57641.601717500009</v>
      </c>
      <c r="K70" s="15">
        <f>IF(MAX(data!J:J)&lt;'Daily status(all)'!B70,"",J70/$J$8)</f>
        <v>1.8357303232152289E-2</v>
      </c>
      <c r="L70" s="14">
        <f>IF(MAX(data!J:J)&lt;'Daily status(all)'!B70,"",SUM(SUMIFS(data!$K:$K,data!$I:$I,{31100,31200,32100,32200},data!J:J,"&lt;="&amp;'Daily status(all)'!B70)/100000))</f>
        <v>11836.505121</v>
      </c>
      <c r="M70" s="15">
        <f>IF(MAX(data!J:J)&lt;'Daily status(all)'!B70,"",L70/$L$8)</f>
        <v>7.6013416225692932E-3</v>
      </c>
      <c r="N70" s="16">
        <f>IF(MAX(data!J:J)&lt;'Daily status(all)'!B70,"",H70+J70+L70)</f>
        <v>1031097.4913547999</v>
      </c>
      <c r="O70" s="15">
        <f>IF(MAX(data!J:J)&lt;'Daily status(all)'!B70,"",N70/$N$8)</f>
        <v>7.8400814999007348E-2</v>
      </c>
      <c r="P70" s="17">
        <f t="shared" si="0"/>
        <v>0.62971572488452199</v>
      </c>
    </row>
    <row r="71" spans="1:16" x14ac:dyDescent="0.25">
      <c r="A71" s="12">
        <v>43360</v>
      </c>
      <c r="B71" s="8">
        <v>20750601</v>
      </c>
      <c r="C71" s="13" t="s">
        <v>76</v>
      </c>
      <c r="D71" s="14">
        <f>IF(MAX(data!D:D)&lt;'Daily status(all)'!A71,"",SUMIFS(data!$E:$E,data!$C:$C,11000,data!$D:$D,"&lt;="&amp;'Daily status(all)'!$A71)/100000)</f>
        <v>582244.9228820001</v>
      </c>
      <c r="E71" s="14">
        <f>IF(MAX(data!D:D)&lt;'Daily status(all)'!A71,"",SUMIFS(data!$E:$E,data!$C:$C,14000,data!$D:$D,"&lt;="&amp;'Daily status(all)'!$A71)/100000)</f>
        <v>80684.224097100014</v>
      </c>
      <c r="F71" s="14">
        <f>IF(MAX(data!D:D)&lt;'Daily status(all)'!A71,"",SUM(D71:E71))</f>
        <v>662929.14697910007</v>
      </c>
      <c r="G71" s="15">
        <f>IF(MAX(data!D:D)&lt;'Daily status(all)'!A71,"",F71/$F$8)</f>
        <v>7.9744351376861811E-2</v>
      </c>
      <c r="H71" s="14">
        <f>IF(MAX(data!J:J)&lt;'Daily status(all)'!B71,"",SUM(SUMIFS(data!$K:$K,data!$I:$I,{"STATE_TRANSFER","LOCAL_TRANSFER","OTHER_RECURRENT"},data!J:J,"&lt;="&amp;'Daily status(all)'!B71)/100000))</f>
        <v>976917.0613233</v>
      </c>
      <c r="I71" s="15">
        <f>IF(MAX(data!J:J)&lt;'Daily status(all)'!B71,"",H71/$H$8)</f>
        <v>0.11555029275304499</v>
      </c>
      <c r="J71" s="14">
        <f>IF(MAX(data!J:J)&lt;'Daily status(all)'!B71,"",SUM(SUMIFS(data!$K:$K,data!$I:$I,{"CAPITAL_EXP"},data!J:J,"&lt;="&amp;'Daily status(all)'!B71)/100000))</f>
        <v>58977.738589500004</v>
      </c>
      <c r="K71" s="15">
        <f>IF(MAX(data!J:J)&lt;'Daily status(all)'!B71,"",J71/$J$8)</f>
        <v>1.8782826968275615E-2</v>
      </c>
      <c r="L71" s="14">
        <f>IF(MAX(data!J:J)&lt;'Daily status(all)'!B71,"",SUM(SUMIFS(data!$K:$K,data!$I:$I,{31100,31200,32100,32200},data!J:J,"&lt;="&amp;'Daily status(all)'!B71)/100000))</f>
        <v>11836.505121</v>
      </c>
      <c r="M71" s="15">
        <f>IF(MAX(data!J:J)&lt;'Daily status(all)'!B71,"",L71/$L$8)</f>
        <v>7.6013416225692932E-3</v>
      </c>
      <c r="N71" s="16">
        <f>IF(MAX(data!J:J)&lt;'Daily status(all)'!B71,"",H71+J71+L71)</f>
        <v>1047731.3050338</v>
      </c>
      <c r="O71" s="15">
        <f>IF(MAX(data!J:J)&lt;'Daily status(all)'!B71,"",N71/$N$8)</f>
        <v>7.9665588272058108E-2</v>
      </c>
      <c r="P71" s="17">
        <f t="shared" si="0"/>
        <v>0.63272820406727648</v>
      </c>
    </row>
    <row r="72" spans="1:16" x14ac:dyDescent="0.25">
      <c r="A72" s="12">
        <v>43361</v>
      </c>
      <c r="B72" s="8">
        <v>20750602</v>
      </c>
      <c r="C72" s="13" t="s">
        <v>77</v>
      </c>
      <c r="D72" s="14">
        <f>IF(MAX(data!D:D)&lt;'Daily status(all)'!A72,"",SUMIFS(data!$E:$E,data!$C:$C,11000,data!$D:$D,"&lt;="&amp;'Daily status(all)'!$A72)/100000)</f>
        <v>598483.21088200004</v>
      </c>
      <c r="E72" s="14">
        <f>IF(MAX(data!D:D)&lt;'Daily status(all)'!A72,"",SUMIFS(data!$E:$E,data!$C:$C,14000,data!$D:$D,"&lt;="&amp;'Daily status(all)'!$A72)/100000)</f>
        <v>81086.627730600012</v>
      </c>
      <c r="F72" s="14">
        <f>IF(MAX(data!D:D)&lt;'Daily status(all)'!A72,"",SUM(D72:E72))</f>
        <v>679569.8386126</v>
      </c>
      <c r="G72" s="15">
        <f>IF(MAX(data!D:D)&lt;'Daily status(all)'!A72,"",F72/$F$8)</f>
        <v>8.1746075342119376E-2</v>
      </c>
      <c r="H72" s="14">
        <f>IF(MAX(data!J:J)&lt;'Daily status(all)'!B72,"",SUM(SUMIFS(data!$K:$K,data!$I:$I,{"STATE_TRANSFER","LOCAL_TRANSFER","OTHER_RECURRENT"},data!J:J,"&lt;="&amp;'Daily status(all)'!B72)/100000))</f>
        <v>1015494.9476933</v>
      </c>
      <c r="I72" s="15">
        <f>IF(MAX(data!J:J)&lt;'Daily status(all)'!B72,"",H72/$H$8)</f>
        <v>0.12011330658536455</v>
      </c>
      <c r="J72" s="14">
        <f>IF(MAX(data!J:J)&lt;'Daily status(all)'!B72,"",SUM(SUMIFS(data!$K:$K,data!$I:$I,{"CAPITAL_EXP"},data!J:J,"&lt;="&amp;'Daily status(all)'!B72)/100000))</f>
        <v>64991.141389500008</v>
      </c>
      <c r="K72" s="15">
        <f>IF(MAX(data!J:J)&lt;'Daily status(all)'!B72,"",J72/$J$8)</f>
        <v>2.0697934379719375E-2</v>
      </c>
      <c r="L72" s="14">
        <f>IF(MAX(data!J:J)&lt;'Daily status(all)'!B72,"",SUM(SUMIFS(data!$K:$K,data!$I:$I,{31100,31200,32100,32200},data!J:J,"&lt;="&amp;'Daily status(all)'!B72)/100000))</f>
        <v>11836.505121</v>
      </c>
      <c r="M72" s="15">
        <f>IF(MAX(data!J:J)&lt;'Daily status(all)'!B72,"",L72/$L$8)</f>
        <v>7.6013416225692932E-3</v>
      </c>
      <c r="N72" s="16">
        <f>IF(MAX(data!J:J)&lt;'Daily status(all)'!B72,"",H72+J72+L72)</f>
        <v>1092322.5942038002</v>
      </c>
      <c r="O72" s="15">
        <f>IF(MAX(data!J:J)&lt;'Daily status(all)'!B72,"",N72/$N$8)</f>
        <v>8.3056143910197527E-2</v>
      </c>
      <c r="P72" s="17">
        <f t="shared" si="0"/>
        <v>0.62213291404810878</v>
      </c>
    </row>
    <row r="73" spans="1:16" x14ac:dyDescent="0.25">
      <c r="A73" s="12">
        <v>43362</v>
      </c>
      <c r="B73" s="8">
        <v>20750603</v>
      </c>
      <c r="C73" s="13" t="s">
        <v>78</v>
      </c>
      <c r="D73" s="14">
        <f>IF(MAX(data!D:D)&lt;'Daily status(all)'!A73,"",SUMIFS(data!$E:$E,data!$C:$C,11000,data!$D:$D,"&lt;="&amp;'Daily status(all)'!$A73)/100000)</f>
        <v>598510.26434200001</v>
      </c>
      <c r="E73" s="14">
        <f>IF(MAX(data!D:D)&lt;'Daily status(all)'!A73,"",SUMIFS(data!$E:$E,data!$C:$C,14000,data!$D:$D,"&lt;="&amp;'Daily status(all)'!$A73)/100000)</f>
        <v>81086.807094400021</v>
      </c>
      <c r="F73" s="14">
        <f>IF(MAX(data!D:D)&lt;'Daily status(all)'!A73,"",SUM(D73:E73))</f>
        <v>679597.07143640006</v>
      </c>
      <c r="G73" s="15">
        <f>IF(MAX(data!D:D)&lt;'Daily status(all)'!A73,"",F73/$F$8)</f>
        <v>8.174935120331811E-2</v>
      </c>
      <c r="H73" s="14">
        <f>IF(MAX(data!J:J)&lt;'Daily status(all)'!B73,"",SUM(SUMIFS(data!$K:$K,data!$I:$I,{"STATE_TRANSFER","LOCAL_TRANSFER","OTHER_RECURRENT"},data!J:J,"&lt;="&amp;'Daily status(all)'!B73)/100000))</f>
        <v>1015529.3673033</v>
      </c>
      <c r="I73" s="15">
        <f>IF(MAX(data!J:J)&lt;'Daily status(all)'!B73,"",H73/$H$8)</f>
        <v>0.12011737775595764</v>
      </c>
      <c r="J73" s="14">
        <f>IF(MAX(data!J:J)&lt;'Daily status(all)'!B73,"",SUM(SUMIFS(data!$K:$K,data!$I:$I,{"CAPITAL_EXP"},data!J:J,"&lt;="&amp;'Daily status(all)'!B73)/100000))</f>
        <v>64994.685809500006</v>
      </c>
      <c r="K73" s="15">
        <f>IF(MAX(data!J:J)&lt;'Daily status(all)'!B73,"",J73/$J$8)</f>
        <v>2.0699063182368565E-2</v>
      </c>
      <c r="L73" s="14">
        <f>IF(MAX(data!J:J)&lt;'Daily status(all)'!B73,"",SUM(SUMIFS(data!$K:$K,data!$I:$I,{31100,31200,32100,32200},data!J:J,"&lt;="&amp;'Daily status(all)'!B73)/100000))</f>
        <v>11836.505121</v>
      </c>
      <c r="M73" s="15">
        <f>IF(MAX(data!J:J)&lt;'Daily status(all)'!B73,"",L73/$L$8)</f>
        <v>7.6013416225692932E-3</v>
      </c>
      <c r="N73" s="16">
        <f>IF(MAX(data!J:J)&lt;'Daily status(all)'!B73,"",H73+J73+L73)</f>
        <v>1092360.5582338001</v>
      </c>
      <c r="O73" s="15">
        <f>IF(MAX(data!J:J)&lt;'Daily status(all)'!B73,"",N73/$N$8)</f>
        <v>8.305903055371823E-2</v>
      </c>
      <c r="P73" s="17">
        <f t="shared" si="0"/>
        <v>0.62213622261793944</v>
      </c>
    </row>
    <row r="74" spans="1:16" x14ac:dyDescent="0.25">
      <c r="A74" s="12">
        <v>43363</v>
      </c>
      <c r="B74" s="8">
        <v>20750604</v>
      </c>
      <c r="C74" s="13" t="s">
        <v>79</v>
      </c>
      <c r="D74" s="14">
        <f>IF(MAX(data!D:D)&lt;'Daily status(all)'!A74,"",SUMIFS(data!$E:$E,data!$C:$C,11000,data!$D:$D,"&lt;="&amp;'Daily status(all)'!$A74)/100000)</f>
        <v>610432.95899200009</v>
      </c>
      <c r="E74" s="14">
        <f>IF(MAX(data!D:D)&lt;'Daily status(all)'!A74,"",SUMIFS(data!$E:$E,data!$C:$C,14000,data!$D:$D,"&lt;="&amp;'Daily status(all)'!$A74)/100000)</f>
        <v>81766.588806100015</v>
      </c>
      <c r="F74" s="14">
        <f>IF(MAX(data!D:D)&lt;'Daily status(all)'!A74,"",SUM(D74:E74))</f>
        <v>692199.54779810016</v>
      </c>
      <c r="G74" s="15">
        <f>IF(MAX(data!D:D)&lt;'Daily status(all)'!A74,"",F74/$F$8)</f>
        <v>8.3265314572534235E-2</v>
      </c>
      <c r="H74" s="14">
        <f>IF(MAX(data!J:J)&lt;'Daily status(all)'!B74,"",SUM(SUMIFS(data!$K:$K,data!$I:$I,{"STATE_TRANSFER","LOCAL_TRANSFER","OTHER_RECURRENT"},data!J:J,"&lt;="&amp;'Daily status(all)'!B74)/100000))</f>
        <v>1028347.6609202998</v>
      </c>
      <c r="I74" s="15">
        <f>IF(MAX(data!J:J)&lt;'Daily status(all)'!B74,"",H74/$H$8)</f>
        <v>0.1216335326463559</v>
      </c>
      <c r="J74" s="14">
        <f>IF(MAX(data!J:J)&lt;'Daily status(all)'!B74,"",SUM(SUMIFS(data!$K:$K,data!$I:$I,{"CAPITAL_EXP"},data!J:J,"&lt;="&amp;'Daily status(all)'!B74)/100000))</f>
        <v>68044.526588500012</v>
      </c>
      <c r="K74" s="15">
        <f>IF(MAX(data!J:J)&lt;'Daily status(all)'!B74,"",J74/$J$8)</f>
        <v>2.1670355622580007E-2</v>
      </c>
      <c r="L74" s="14">
        <f>IF(MAX(data!J:J)&lt;'Daily status(all)'!B74,"",SUM(SUMIFS(data!$K:$K,data!$I:$I,{31100,31200,32100,32200},data!J:J,"&lt;="&amp;'Daily status(all)'!B74)/100000))</f>
        <v>11836.505121</v>
      </c>
      <c r="M74" s="15">
        <f>IF(MAX(data!J:J)&lt;'Daily status(all)'!B74,"",L74/$L$8)</f>
        <v>7.6013416225692932E-3</v>
      </c>
      <c r="N74" s="16">
        <f>IF(MAX(data!J:J)&lt;'Daily status(all)'!B74,"",H74+J74+L74)</f>
        <v>1108228.6926297999</v>
      </c>
      <c r="O74" s="15">
        <f>IF(MAX(data!J:J)&lt;'Daily status(all)'!B74,"",N74/$N$8)</f>
        <v>8.4265584424318307E-2</v>
      </c>
      <c r="P74" s="17">
        <f t="shared" ref="P74:P137" si="1">IFERROR(F74/N74,"")</f>
        <v>0.62459991552422933</v>
      </c>
    </row>
    <row r="75" spans="1:16" x14ac:dyDescent="0.25">
      <c r="A75" s="12">
        <v>43364</v>
      </c>
      <c r="B75" s="8">
        <v>20750605</v>
      </c>
      <c r="C75" s="13" t="s">
        <v>80</v>
      </c>
      <c r="D75" s="14">
        <f>IF(MAX(data!D:D)&lt;'Daily status(all)'!A75,"",SUMIFS(data!$E:$E,data!$C:$C,11000,data!$D:$D,"&lt;="&amp;'Daily status(all)'!$A75)/100000)</f>
        <v>612267.63985200005</v>
      </c>
      <c r="E75" s="14">
        <f>IF(MAX(data!D:D)&lt;'Daily status(all)'!A75,"",SUMIFS(data!$E:$E,data!$C:$C,14000,data!$D:$D,"&lt;="&amp;'Daily status(all)'!$A75)/100000)</f>
        <v>82053.858966400017</v>
      </c>
      <c r="F75" s="14">
        <f>IF(MAX(data!D:D)&lt;'Daily status(all)'!A75,"",SUM(D75:E75))</f>
        <v>694321.49881840008</v>
      </c>
      <c r="G75" s="15">
        <f>IF(MAX(data!D:D)&lt;'Daily status(all)'!A75,"",F75/$F$8)</f>
        <v>8.3520565995010343E-2</v>
      </c>
      <c r="H75" s="14">
        <f>IF(MAX(data!J:J)&lt;'Daily status(all)'!B75,"",SUM(SUMIFS(data!$K:$K,data!$I:$I,{"STATE_TRANSFER","LOCAL_TRANSFER","OTHER_RECURRENT"},data!J:J,"&lt;="&amp;'Daily status(all)'!B75)/100000))</f>
        <v>1042948.1852152999</v>
      </c>
      <c r="I75" s="15">
        <f>IF(MAX(data!J:J)&lt;'Daily status(all)'!B75,"",H75/$H$8)</f>
        <v>0.12336049077149083</v>
      </c>
      <c r="J75" s="14">
        <f>IF(MAX(data!J:J)&lt;'Daily status(all)'!B75,"",SUM(SUMIFS(data!$K:$K,data!$I:$I,{"CAPITAL_EXP"},data!J:J,"&lt;="&amp;'Daily status(all)'!B75)/100000))</f>
        <v>68500.258751500005</v>
      </c>
      <c r="K75" s="15">
        <f>IF(MAX(data!J:J)&lt;'Daily status(all)'!B75,"",J75/$J$8)</f>
        <v>2.1815494086112597E-2</v>
      </c>
      <c r="L75" s="14">
        <f>IF(MAX(data!J:J)&lt;'Daily status(all)'!B75,"",SUM(SUMIFS(data!$K:$K,data!$I:$I,{31100,31200,32100,32200},data!J:J,"&lt;="&amp;'Daily status(all)'!B75)/100000))</f>
        <v>11836.505121</v>
      </c>
      <c r="M75" s="15">
        <f>IF(MAX(data!J:J)&lt;'Daily status(all)'!B75,"",L75/$L$8)</f>
        <v>7.6013416225692932E-3</v>
      </c>
      <c r="N75" s="16">
        <f>IF(MAX(data!J:J)&lt;'Daily status(all)'!B75,"",H75+J75+L75)</f>
        <v>1123284.9490878</v>
      </c>
      <c r="O75" s="15">
        <f>IF(MAX(data!J:J)&lt;'Daily status(all)'!B75,"",N75/$N$8)</f>
        <v>8.5410406118715282E-2</v>
      </c>
      <c r="P75" s="17">
        <f t="shared" si="1"/>
        <v>0.61811697858343639</v>
      </c>
    </row>
    <row r="76" spans="1:16" x14ac:dyDescent="0.25">
      <c r="A76" s="12">
        <v>43365</v>
      </c>
      <c r="B76" s="8">
        <v>20750606</v>
      </c>
      <c r="C76" s="13" t="s">
        <v>81</v>
      </c>
      <c r="D76" s="14">
        <f>IF(MAX(data!D:D)&lt;'Daily status(all)'!A76,"",SUMIFS(data!$E:$E,data!$C:$C,11000,data!$D:$D,"&lt;="&amp;'Daily status(all)'!$A76)/100000)</f>
        <v>612451.96752060007</v>
      </c>
      <c r="E76" s="14">
        <f>IF(MAX(data!D:D)&lt;'Daily status(all)'!A76,"",SUMIFS(data!$E:$E,data!$C:$C,14000,data!$D:$D,"&lt;="&amp;'Daily status(all)'!$A76)/100000)</f>
        <v>82054.72426860001</v>
      </c>
      <c r="F76" s="14">
        <f>IF(MAX(data!D:D)&lt;'Daily status(all)'!A76,"",SUM(D76:E76))</f>
        <v>694506.69178920006</v>
      </c>
      <c r="G76" s="15">
        <f>IF(MAX(data!D:D)&lt;'Daily status(all)'!A76,"",F76/$F$8)</f>
        <v>8.3542843026278762E-2</v>
      </c>
      <c r="H76" s="14">
        <f>IF(MAX(data!J:J)&lt;'Daily status(all)'!B76,"",SUM(SUMIFS(data!$K:$K,data!$I:$I,{"STATE_TRANSFER","LOCAL_TRANSFER","OTHER_RECURRENT"},data!J:J,"&lt;="&amp;'Daily status(all)'!B76)/100000))</f>
        <v>1043980.6167253</v>
      </c>
      <c r="I76" s="15">
        <f>IF(MAX(data!J:J)&lt;'Daily status(all)'!B76,"",H76/$H$8)</f>
        <v>0.12348260734407518</v>
      </c>
      <c r="J76" s="14">
        <f>IF(MAX(data!J:J)&lt;'Daily status(all)'!B76,"",SUM(SUMIFS(data!$K:$K,data!$I:$I,{"CAPITAL_EXP"},data!J:J,"&lt;="&amp;'Daily status(all)'!B76)/100000))</f>
        <v>68500.258751500005</v>
      </c>
      <c r="K76" s="15">
        <f>IF(MAX(data!J:J)&lt;'Daily status(all)'!B76,"",J76/$J$8)</f>
        <v>2.1815494086112597E-2</v>
      </c>
      <c r="L76" s="14">
        <f>IF(MAX(data!J:J)&lt;'Daily status(all)'!B76,"",SUM(SUMIFS(data!$K:$K,data!$I:$I,{31100,31200,32100,32200},data!J:J,"&lt;="&amp;'Daily status(all)'!B76)/100000))</f>
        <v>11836.505121</v>
      </c>
      <c r="M76" s="15">
        <f>IF(MAX(data!J:J)&lt;'Daily status(all)'!B76,"",L76/$L$8)</f>
        <v>7.6013416225692932E-3</v>
      </c>
      <c r="N76" s="16">
        <f>IF(MAX(data!J:J)&lt;'Daily status(all)'!B76,"",H76+J76+L76)</f>
        <v>1124317.3805978</v>
      </c>
      <c r="O76" s="15">
        <f>IF(MAX(data!J:J)&lt;'Daily status(all)'!B76,"",N76/$N$8)</f>
        <v>8.548890836752622E-2</v>
      </c>
      <c r="P76" s="17">
        <f t="shared" si="1"/>
        <v>0.61771409370184294</v>
      </c>
    </row>
    <row r="77" spans="1:16" x14ac:dyDescent="0.25">
      <c r="A77" s="12">
        <v>43366</v>
      </c>
      <c r="B77" s="8">
        <v>20750607</v>
      </c>
      <c r="C77" s="13" t="s">
        <v>82</v>
      </c>
      <c r="D77" s="14">
        <f>IF(MAX(data!D:D)&lt;'Daily status(all)'!A77,"",SUMIFS(data!$E:$E,data!$C:$C,11000,data!$D:$D,"&lt;="&amp;'Daily status(all)'!$A77)/100000)</f>
        <v>625918.59648060007</v>
      </c>
      <c r="E77" s="14">
        <f>IF(MAX(data!D:D)&lt;'Daily status(all)'!A77,"",SUMIFS(data!$E:$E,data!$C:$C,14000,data!$D:$D,"&lt;="&amp;'Daily status(all)'!$A77)/100000)</f>
        <v>82700.558350299994</v>
      </c>
      <c r="F77" s="14">
        <f>IF(MAX(data!D:D)&lt;'Daily status(all)'!A77,"",SUM(D77:E77))</f>
        <v>708619.15483090002</v>
      </c>
      <c r="G77" s="15">
        <f>IF(MAX(data!D:D)&lt;'Daily status(all)'!A77,"",F77/$F$8)</f>
        <v>8.5240444069646037E-2</v>
      </c>
      <c r="H77" s="14">
        <f>IF(MAX(data!J:J)&lt;'Daily status(all)'!B77,"",SUM(SUMIFS(data!$K:$K,data!$I:$I,{"STATE_TRANSFER","LOCAL_TRANSFER","OTHER_RECURRENT"},data!J:J,"&lt;="&amp;'Daily status(all)'!B77)/100000))</f>
        <v>1063971.7082453</v>
      </c>
      <c r="I77" s="15">
        <f>IF(MAX(data!J:J)&lt;'Daily status(all)'!B77,"",H77/$H$8)</f>
        <v>0.12584716475538693</v>
      </c>
      <c r="J77" s="14">
        <f>IF(MAX(data!J:J)&lt;'Daily status(all)'!B77,"",SUM(SUMIFS(data!$K:$K,data!$I:$I,{"CAPITAL_EXP"},data!J:J,"&lt;="&amp;'Daily status(all)'!B77)/100000))</f>
        <v>71563.190659500004</v>
      </c>
      <c r="K77" s="15">
        <f>IF(MAX(data!J:J)&lt;'Daily status(all)'!B77,"",J77/$J$8)</f>
        <v>2.2790955699586814E-2</v>
      </c>
      <c r="L77" s="14">
        <f>IF(MAX(data!J:J)&lt;'Daily status(all)'!B77,"",SUM(SUMIFS(data!$K:$K,data!$I:$I,{31100,31200,32100,32200},data!J:J,"&lt;="&amp;'Daily status(all)'!B77)/100000))</f>
        <v>11836.505121</v>
      </c>
      <c r="M77" s="15">
        <f>IF(MAX(data!J:J)&lt;'Daily status(all)'!B77,"",L77/$L$8)</f>
        <v>7.6013416225692932E-3</v>
      </c>
      <c r="N77" s="16">
        <f>IF(MAX(data!J:J)&lt;'Daily status(all)'!B77,"",H77+J77+L77)</f>
        <v>1147371.4040258001</v>
      </c>
      <c r="O77" s="15">
        <f>IF(MAX(data!J:J)&lt;'Daily status(all)'!B77,"",N77/$N$8)</f>
        <v>8.7241850490764758E-2</v>
      </c>
      <c r="P77" s="17">
        <f t="shared" si="1"/>
        <v>0.61760224487428994</v>
      </c>
    </row>
    <row r="78" spans="1:16" x14ac:dyDescent="0.25">
      <c r="A78" s="12">
        <v>43367</v>
      </c>
      <c r="B78" s="8">
        <v>20750608</v>
      </c>
      <c r="C78" s="13" t="s">
        <v>83</v>
      </c>
      <c r="D78" s="14">
        <f>IF(MAX(data!D:D)&lt;'Daily status(all)'!A78,"",SUMIFS(data!$E:$E,data!$C:$C,11000,data!$D:$D,"&lt;="&amp;'Daily status(all)'!$A78)/100000)</f>
        <v>631297.08490160003</v>
      </c>
      <c r="E78" s="14">
        <f>IF(MAX(data!D:D)&lt;'Daily status(all)'!A78,"",SUMIFS(data!$E:$E,data!$C:$C,14000,data!$D:$D,"&lt;="&amp;'Daily status(all)'!$A78)/100000)</f>
        <v>82914.640343199993</v>
      </c>
      <c r="F78" s="14">
        <f>IF(MAX(data!D:D)&lt;'Daily status(all)'!A78,"",SUM(D78:E78))</f>
        <v>714211.72524479998</v>
      </c>
      <c r="G78" s="15">
        <f>IF(MAX(data!D:D)&lt;'Daily status(all)'!A78,"",F78/$F$8)</f>
        <v>8.5913179462588321E-2</v>
      </c>
      <c r="H78" s="14">
        <f>IF(MAX(data!J:J)&lt;'Daily status(all)'!B78,"",SUM(SUMIFS(data!$K:$K,data!$I:$I,{"STATE_TRANSFER","LOCAL_TRANSFER","OTHER_RECURRENT"},data!J:J,"&lt;="&amp;'Daily status(all)'!B78)/100000))</f>
        <v>1110834.8952423001</v>
      </c>
      <c r="I78" s="15">
        <f>IF(MAX(data!J:J)&lt;'Daily status(all)'!B78,"",H78/$H$8)</f>
        <v>0.13139016854888094</v>
      </c>
      <c r="J78" s="14">
        <f>IF(MAX(data!J:J)&lt;'Daily status(all)'!B78,"",SUM(SUMIFS(data!$K:$K,data!$I:$I,{"CAPITAL_EXP"},data!J:J,"&lt;="&amp;'Daily status(all)'!B78)/100000))</f>
        <v>73346.261841500003</v>
      </c>
      <c r="K78" s="15">
        <f>IF(MAX(data!J:J)&lt;'Daily status(all)'!B78,"",J78/$J$8)</f>
        <v>2.3358816019168265E-2</v>
      </c>
      <c r="L78" s="14">
        <f>IF(MAX(data!J:J)&lt;'Daily status(all)'!B78,"",SUM(SUMIFS(data!$K:$K,data!$I:$I,{31100,31200,32100,32200},data!J:J,"&lt;="&amp;'Daily status(all)'!B78)/100000))</f>
        <v>11836.505121</v>
      </c>
      <c r="M78" s="15">
        <f>IF(MAX(data!J:J)&lt;'Daily status(all)'!B78,"",L78/$L$8)</f>
        <v>7.6013416225692932E-3</v>
      </c>
      <c r="N78" s="16">
        <f>IF(MAX(data!J:J)&lt;'Daily status(all)'!B78,"",H78+J78+L78)</f>
        <v>1196017.6622048002</v>
      </c>
      <c r="O78" s="15">
        <f>IF(MAX(data!J:J)&lt;'Daily status(all)'!B78,"",N78/$N$8)</f>
        <v>9.0940730877792461E-2</v>
      </c>
      <c r="P78" s="17">
        <f t="shared" si="1"/>
        <v>0.59715817568127338</v>
      </c>
    </row>
    <row r="79" spans="1:16" x14ac:dyDescent="0.25">
      <c r="A79" s="12">
        <v>43368</v>
      </c>
      <c r="B79" s="8">
        <v>20750609</v>
      </c>
      <c r="C79" s="13" t="s">
        <v>84</v>
      </c>
      <c r="D79" s="14">
        <f>IF(MAX(data!D:D)&lt;'Daily status(all)'!A79,"",SUMIFS(data!$E:$E,data!$C:$C,11000,data!$D:$D,"&lt;="&amp;'Daily status(all)'!$A79)/100000)</f>
        <v>647800.52319159999</v>
      </c>
      <c r="E79" s="14">
        <f>IF(MAX(data!D:D)&lt;'Daily status(all)'!A79,"",SUMIFS(data!$E:$E,data!$C:$C,14000,data!$D:$D,"&lt;="&amp;'Daily status(all)'!$A79)/100000)</f>
        <v>83537.485642500003</v>
      </c>
      <c r="F79" s="14">
        <f>IF(MAX(data!D:D)&lt;'Daily status(all)'!A79,"",SUM(D79:E79))</f>
        <v>731338.00883409998</v>
      </c>
      <c r="G79" s="15">
        <f>IF(MAX(data!D:D)&lt;'Daily status(all)'!A79,"",F79/$F$8)</f>
        <v>8.7973315726845802E-2</v>
      </c>
      <c r="H79" s="14">
        <f>IF(MAX(data!J:J)&lt;'Daily status(all)'!B79,"",SUM(SUMIFS(data!$K:$K,data!$I:$I,{"STATE_TRANSFER","LOCAL_TRANSFER","OTHER_RECURRENT"},data!J:J,"&lt;="&amp;'Daily status(all)'!B79)/100000))</f>
        <v>1133280.5900523001</v>
      </c>
      <c r="I79" s="15">
        <f>IF(MAX(data!J:J)&lt;'Daily status(all)'!B79,"",H79/$H$8)</f>
        <v>0.13404505780102255</v>
      </c>
      <c r="J79" s="14">
        <f>IF(MAX(data!J:J)&lt;'Daily status(all)'!B79,"",SUM(SUMIFS(data!$K:$K,data!$I:$I,{"CAPITAL_EXP"},data!J:J,"&lt;="&amp;'Daily status(all)'!B79)/100000))</f>
        <v>75018.849237500006</v>
      </c>
      <c r="K79" s="15">
        <f>IF(MAX(data!J:J)&lt;'Daily status(all)'!B79,"",J79/$J$8)</f>
        <v>2.3891490217937558E-2</v>
      </c>
      <c r="L79" s="14">
        <f>IF(MAX(data!J:J)&lt;'Daily status(all)'!B79,"",SUM(SUMIFS(data!$K:$K,data!$I:$I,{31100,31200,32100,32200},data!J:J,"&lt;="&amp;'Daily status(all)'!B79)/100000))</f>
        <v>11836.505121</v>
      </c>
      <c r="M79" s="15">
        <f>IF(MAX(data!J:J)&lt;'Daily status(all)'!B79,"",L79/$L$8)</f>
        <v>7.6013416225692932E-3</v>
      </c>
      <c r="N79" s="16">
        <f>IF(MAX(data!J:J)&lt;'Daily status(all)'!B79,"",H79+J79+L79)</f>
        <v>1220135.9444108002</v>
      </c>
      <c r="O79" s="15">
        <f>IF(MAX(data!J:J)&lt;'Daily status(all)'!B79,"",N79/$N$8)</f>
        <v>9.2774595276824148E-2</v>
      </c>
      <c r="P79" s="17">
        <f t="shared" si="1"/>
        <v>0.59939059428927877</v>
      </c>
    </row>
    <row r="80" spans="1:16" x14ac:dyDescent="0.25">
      <c r="A80" s="12">
        <v>43369</v>
      </c>
      <c r="B80" s="8">
        <v>20750610</v>
      </c>
      <c r="C80" s="13" t="s">
        <v>85</v>
      </c>
      <c r="D80" s="14">
        <f>IF(MAX(data!D:D)&lt;'Daily status(all)'!A80,"",SUMIFS(data!$E:$E,data!$C:$C,11000,data!$D:$D,"&lt;="&amp;'Daily status(all)'!$A80)/100000)</f>
        <v>665777.89671160001</v>
      </c>
      <c r="E80" s="14">
        <f>IF(MAX(data!D:D)&lt;'Daily status(all)'!A80,"",SUMIFS(data!$E:$E,data!$C:$C,14000,data!$D:$D,"&lt;="&amp;'Daily status(all)'!$A80)/100000)</f>
        <v>84178.516174100005</v>
      </c>
      <c r="F80" s="14">
        <f>IF(MAX(data!D:D)&lt;'Daily status(all)'!A80,"",SUM(D80:E80))</f>
        <v>749956.4128857</v>
      </c>
      <c r="G80" s="15">
        <f>IF(MAX(data!D:D)&lt;'Daily status(all)'!A80,"",F80/$F$8)</f>
        <v>9.0212940521641541E-2</v>
      </c>
      <c r="H80" s="14">
        <f>IF(MAX(data!J:J)&lt;'Daily status(all)'!B80,"",SUM(SUMIFS(data!$K:$K,data!$I:$I,{"STATE_TRANSFER","LOCAL_TRANSFER","OTHER_RECURRENT"},data!J:J,"&lt;="&amp;'Daily status(all)'!B80)/100000))</f>
        <v>1150079.1455522999</v>
      </c>
      <c r="I80" s="15">
        <f>IF(MAX(data!J:J)&lt;'Daily status(all)'!B80,"",H80/$H$8)</f>
        <v>0.13603200027823134</v>
      </c>
      <c r="J80" s="14">
        <f>IF(MAX(data!J:J)&lt;'Daily status(all)'!B80,"",SUM(SUMIFS(data!$K:$K,data!$I:$I,{"CAPITAL_EXP"},data!J:J,"&lt;="&amp;'Daily status(all)'!B80)/100000))</f>
        <v>77120.5479185</v>
      </c>
      <c r="K80" s="15">
        <f>IF(MAX(data!J:J)&lt;'Daily status(all)'!B80,"",J80/$J$8)</f>
        <v>2.4560824845015036E-2</v>
      </c>
      <c r="L80" s="14">
        <f>IF(MAX(data!J:J)&lt;'Daily status(all)'!B80,"",SUM(SUMIFS(data!$K:$K,data!$I:$I,{31100,31200,32100,32200},data!J:J,"&lt;="&amp;'Daily status(all)'!B80)/100000))</f>
        <v>11836.505121</v>
      </c>
      <c r="M80" s="15">
        <f>IF(MAX(data!J:J)&lt;'Daily status(all)'!B80,"",L80/$L$8)</f>
        <v>7.6013416225692932E-3</v>
      </c>
      <c r="N80" s="16">
        <f>IF(MAX(data!J:J)&lt;'Daily status(all)'!B80,"",H80+J80+L80)</f>
        <v>1239036.1985917999</v>
      </c>
      <c r="O80" s="15">
        <f>IF(MAX(data!J:J)&lt;'Daily status(all)'!B80,"",N80/$N$8)</f>
        <v>9.4211700248859123E-2</v>
      </c>
      <c r="P80" s="17">
        <f t="shared" si="1"/>
        <v>0.60527401357445965</v>
      </c>
    </row>
    <row r="81" spans="1:16" x14ac:dyDescent="0.25">
      <c r="A81" s="12">
        <v>43370</v>
      </c>
      <c r="B81" s="8">
        <v>20750611</v>
      </c>
      <c r="C81" s="13" t="s">
        <v>86</v>
      </c>
      <c r="D81" s="14">
        <f>IF(MAX(data!D:D)&lt;'Daily status(all)'!A81,"",SUMIFS(data!$E:$E,data!$C:$C,11000,data!$D:$D,"&lt;="&amp;'Daily status(all)'!$A81)/100000)</f>
        <v>680227.23011160002</v>
      </c>
      <c r="E81" s="14">
        <f>IF(MAX(data!D:D)&lt;'Daily status(all)'!A81,"",SUMIFS(data!$E:$E,data!$C:$C,14000,data!$D:$D,"&lt;="&amp;'Daily status(all)'!$A81)/100000)</f>
        <v>84603.206640199991</v>
      </c>
      <c r="F81" s="14">
        <f>IF(MAX(data!D:D)&lt;'Daily status(all)'!A81,"",SUM(D81:E81))</f>
        <v>764830.43675180001</v>
      </c>
      <c r="G81" s="15">
        <f>IF(MAX(data!D:D)&lt;'Daily status(all)'!A81,"",F81/$F$8)</f>
        <v>9.2002150410769409E-2</v>
      </c>
      <c r="H81" s="14">
        <f>IF(MAX(data!J:J)&lt;'Daily status(all)'!B81,"",SUM(SUMIFS(data!$K:$K,data!$I:$I,{"STATE_TRANSFER","LOCAL_TRANSFER","OTHER_RECURRENT"},data!J:J,"&lt;="&amp;'Daily status(all)'!B81)/100000))</f>
        <v>1198300.0755523001</v>
      </c>
      <c r="I81" s="15">
        <f>IF(MAX(data!J:J)&lt;'Daily status(all)'!B81,"",H81/$H$8)</f>
        <v>0.14173559866843299</v>
      </c>
      <c r="J81" s="14">
        <f>IF(MAX(data!J:J)&lt;'Daily status(all)'!B81,"",SUM(SUMIFS(data!$K:$K,data!$I:$I,{"CAPITAL_EXP"},data!J:J,"&lt;="&amp;'Daily status(all)'!B81)/100000))</f>
        <v>80835.779807500003</v>
      </c>
      <c r="K81" s="15">
        <f>IF(MAX(data!J:J)&lt;'Daily status(all)'!B81,"",J81/$J$8)</f>
        <v>2.5744026496807945E-2</v>
      </c>
      <c r="L81" s="14">
        <f>IF(MAX(data!J:J)&lt;'Daily status(all)'!B81,"",SUM(SUMIFS(data!$K:$K,data!$I:$I,{31100,31200,32100,32200},data!J:J,"&lt;="&amp;'Daily status(all)'!B81)/100000))</f>
        <v>11836.505121</v>
      </c>
      <c r="M81" s="15">
        <f>IF(MAX(data!J:J)&lt;'Daily status(all)'!B81,"",L81/$L$8)</f>
        <v>7.6013416225692932E-3</v>
      </c>
      <c r="N81" s="16">
        <f>IF(MAX(data!J:J)&lt;'Daily status(all)'!B81,"",H81+J81+L81)</f>
        <v>1290972.3604808003</v>
      </c>
      <c r="O81" s="15">
        <f>IF(MAX(data!J:J)&lt;'Daily status(all)'!B81,"",N81/$N$8)</f>
        <v>9.8160732667382289E-2</v>
      </c>
      <c r="P81" s="17">
        <f t="shared" si="1"/>
        <v>0.59244524527771625</v>
      </c>
    </row>
    <row r="82" spans="1:16" x14ac:dyDescent="0.25">
      <c r="A82" s="12">
        <v>43371</v>
      </c>
      <c r="B82" s="8">
        <v>20750612</v>
      </c>
      <c r="C82" s="13" t="s">
        <v>87</v>
      </c>
      <c r="D82" s="14">
        <f>IF(MAX(data!D:D)&lt;'Daily status(all)'!A82,"",SUMIFS(data!$E:$E,data!$C:$C,11000,data!$D:$D,"&lt;="&amp;'Daily status(all)'!$A82)/100000)</f>
        <v>687771.70121860004</v>
      </c>
      <c r="E82" s="14">
        <f>IF(MAX(data!D:D)&lt;'Daily status(all)'!A82,"",SUMIFS(data!$E:$E,data!$C:$C,14000,data!$D:$D,"&lt;="&amp;'Daily status(all)'!$A82)/100000)</f>
        <v>84994.502868600001</v>
      </c>
      <c r="F82" s="14">
        <f>IF(MAX(data!D:D)&lt;'Daily status(all)'!A82,"",SUM(D82:E82))</f>
        <v>772766.20408719999</v>
      </c>
      <c r="G82" s="15">
        <f>IF(MAX(data!D:D)&lt;'Daily status(all)'!A82,"",F82/$F$8)</f>
        <v>9.2956751097317755E-2</v>
      </c>
      <c r="H82" s="14">
        <f>IF(MAX(data!J:J)&lt;'Daily status(all)'!B82,"",SUM(SUMIFS(data!$K:$K,data!$I:$I,{"STATE_TRANSFER","LOCAL_TRANSFER","OTHER_RECURRENT"},data!J:J,"&lt;="&amp;'Daily status(all)'!B82)/100000))</f>
        <v>1211984.8505783002</v>
      </c>
      <c r="I82" s="15">
        <f>IF(MAX(data!J:J)&lt;'Daily status(all)'!B82,"",H82/$H$8)</f>
        <v>0.14335424146127348</v>
      </c>
      <c r="J82" s="14">
        <f>IF(MAX(data!J:J)&lt;'Daily status(all)'!B82,"",SUM(SUMIFS(data!$K:$K,data!$I:$I,{"CAPITAL_EXP"},data!J:J,"&lt;="&amp;'Daily status(all)'!B82)/100000))</f>
        <v>81874.864235500005</v>
      </c>
      <c r="K82" s="15">
        <f>IF(MAX(data!J:J)&lt;'Daily status(all)'!B82,"",J82/$J$8)</f>
        <v>2.607494700144778E-2</v>
      </c>
      <c r="L82" s="14">
        <f>IF(MAX(data!J:J)&lt;'Daily status(all)'!B82,"",SUM(SUMIFS(data!$K:$K,data!$I:$I,{31100,31200,32100,32200},data!J:J,"&lt;="&amp;'Daily status(all)'!B82)/100000))</f>
        <v>11836.505121</v>
      </c>
      <c r="M82" s="15">
        <f>IF(MAX(data!J:J)&lt;'Daily status(all)'!B82,"",L82/$L$8)</f>
        <v>7.6013416225692932E-3</v>
      </c>
      <c r="N82" s="16">
        <f>IF(MAX(data!J:J)&lt;'Daily status(all)'!B82,"",H82+J82+L82)</f>
        <v>1305696.2199348004</v>
      </c>
      <c r="O82" s="15">
        <f>IF(MAX(data!J:J)&lt;'Daily status(all)'!B82,"",N82/$N$8)</f>
        <v>9.9280280130937537E-2</v>
      </c>
      <c r="P82" s="17">
        <f t="shared" si="1"/>
        <v>0.59184226184386735</v>
      </c>
    </row>
    <row r="83" spans="1:16" x14ac:dyDescent="0.25">
      <c r="A83" s="12">
        <v>43372</v>
      </c>
      <c r="B83" s="8">
        <v>20750613</v>
      </c>
      <c r="C83" s="13" t="s">
        <v>88</v>
      </c>
      <c r="D83" s="14">
        <f>IF(MAX(data!D:D)&lt;'Daily status(all)'!A83,"",SUMIFS(data!$E:$E,data!$C:$C,11000,data!$D:$D,"&lt;="&amp;'Daily status(all)'!$A83)/100000)</f>
        <v>687820.76670959988</v>
      </c>
      <c r="E83" s="14">
        <f>IF(MAX(data!D:D)&lt;'Daily status(all)'!A83,"",SUMIFS(data!$E:$E,data!$C:$C,14000,data!$D:$D,"&lt;="&amp;'Daily status(all)'!$A83)/100000)</f>
        <v>84994.997978999992</v>
      </c>
      <c r="F83" s="14">
        <f>IF(MAX(data!D:D)&lt;'Daily status(all)'!A83,"",SUM(D83:E83))</f>
        <v>772815.76468859985</v>
      </c>
      <c r="G83" s="15">
        <f>IF(MAX(data!D:D)&lt;'Daily status(all)'!A83,"",F83/$F$8)</f>
        <v>9.296271278723664E-2</v>
      </c>
      <c r="H83" s="14">
        <f>IF(MAX(data!J:J)&lt;'Daily status(all)'!B83,"",SUM(SUMIFS(data!$K:$K,data!$I:$I,{"STATE_TRANSFER","LOCAL_TRANSFER","OTHER_RECURRENT"},data!J:J,"&lt;="&amp;'Daily status(all)'!B83)/100000))</f>
        <v>1211985.1366083</v>
      </c>
      <c r="I83" s="15">
        <f>IF(MAX(data!J:J)&lt;'Daily status(all)'!B83,"",H83/$H$8)</f>
        <v>0.14335427529306077</v>
      </c>
      <c r="J83" s="14">
        <f>IF(MAX(data!J:J)&lt;'Daily status(all)'!B83,"",SUM(SUMIFS(data!$K:$K,data!$I:$I,{"CAPITAL_EXP"},data!J:J,"&lt;="&amp;'Daily status(all)'!B83)/100000))</f>
        <v>81874.864235500005</v>
      </c>
      <c r="K83" s="15">
        <f>IF(MAX(data!J:J)&lt;'Daily status(all)'!B83,"",J83/$J$8)</f>
        <v>2.607494700144778E-2</v>
      </c>
      <c r="L83" s="14">
        <f>IF(MAX(data!J:J)&lt;'Daily status(all)'!B83,"",SUM(SUMIFS(data!$K:$K,data!$I:$I,{31100,31200,32100,32200},data!J:J,"&lt;="&amp;'Daily status(all)'!B83)/100000))</f>
        <v>11836.505121</v>
      </c>
      <c r="M83" s="15">
        <f>IF(MAX(data!J:J)&lt;'Daily status(all)'!B83,"",L83/$L$8)</f>
        <v>7.6013416225692932E-3</v>
      </c>
      <c r="N83" s="16">
        <f>IF(MAX(data!J:J)&lt;'Daily status(all)'!B83,"",H83+J83+L83)</f>
        <v>1305696.5059648002</v>
      </c>
      <c r="O83" s="15">
        <f>IF(MAX(data!J:J)&lt;'Daily status(all)'!B83,"",N83/$N$8)</f>
        <v>9.9280301879593982E-2</v>
      </c>
      <c r="P83" s="17">
        <f t="shared" si="1"/>
        <v>0.59188008940680581</v>
      </c>
    </row>
    <row r="84" spans="1:16" x14ac:dyDescent="0.25">
      <c r="A84" s="12">
        <v>43373</v>
      </c>
      <c r="B84" s="8">
        <v>20750614</v>
      </c>
      <c r="C84" s="13" t="s">
        <v>89</v>
      </c>
      <c r="D84" s="14">
        <f>IF(MAX(data!D:D)&lt;'Daily status(all)'!A84,"",SUMIFS(data!$E:$E,data!$C:$C,11000,data!$D:$D,"&lt;="&amp;'Daily status(all)'!$A84)/100000)</f>
        <v>734382.52608959994</v>
      </c>
      <c r="E84" s="14">
        <f>IF(MAX(data!D:D)&lt;'Daily status(all)'!A84,"",SUMIFS(data!$E:$E,data!$C:$C,14000,data!$D:$D,"&lt;="&amp;'Daily status(all)'!$A84)/100000)</f>
        <v>85631.916117599991</v>
      </c>
      <c r="F84" s="14">
        <f>IF(MAX(data!D:D)&lt;'Daily status(all)'!A84,"",SUM(D84:E84))</f>
        <v>820014.44220719999</v>
      </c>
      <c r="G84" s="15">
        <f>IF(MAX(data!D:D)&lt;'Daily status(all)'!A84,"",F84/$F$8)</f>
        <v>9.8640284729453714E-2</v>
      </c>
      <c r="H84" s="14">
        <f>IF(MAX(data!J:J)&lt;'Daily status(all)'!B84,"",SUM(SUMIFS(data!$K:$K,data!$I:$I,{"STATE_TRANSFER","LOCAL_TRANSFER","OTHER_RECURRENT"},data!J:J,"&lt;="&amp;'Daily status(all)'!B84)/100000))</f>
        <v>1233469.2846353</v>
      </c>
      <c r="I84" s="15">
        <f>IF(MAX(data!J:J)&lt;'Daily status(all)'!B84,"",H84/$H$8)</f>
        <v>0.14589543225750862</v>
      </c>
      <c r="J84" s="14">
        <f>IF(MAX(data!J:J)&lt;'Daily status(all)'!B84,"",SUM(SUMIFS(data!$K:$K,data!$I:$I,{"CAPITAL_EXP"},data!J:J,"&lt;="&amp;'Daily status(all)'!B84)/100000))</f>
        <v>84237.989707500004</v>
      </c>
      <c r="K84" s="15">
        <f>IF(MAX(data!J:J)&lt;'Daily status(all)'!B84,"",J84/$J$8)</f>
        <v>2.6827539045605996E-2</v>
      </c>
      <c r="L84" s="14">
        <f>IF(MAX(data!J:J)&lt;'Daily status(all)'!B84,"",SUM(SUMIFS(data!$K:$K,data!$I:$I,{31100,31200,32100,32200},data!J:J,"&lt;="&amp;'Daily status(all)'!B84)/100000))</f>
        <v>11836.505121</v>
      </c>
      <c r="M84" s="15">
        <f>IF(MAX(data!J:J)&lt;'Daily status(all)'!B84,"",L84/$L$8)</f>
        <v>7.6013416225692932E-3</v>
      </c>
      <c r="N84" s="16">
        <f>IF(MAX(data!J:J)&lt;'Daily status(all)'!B84,"",H84+J84+L84)</f>
        <v>1329543.7794638001</v>
      </c>
      <c r="O84" s="15">
        <f>IF(MAX(data!J:J)&lt;'Daily status(all)'!B84,"",N84/$N$8)</f>
        <v>0.10109355978537089</v>
      </c>
      <c r="P84" s="17">
        <f t="shared" si="1"/>
        <v>0.61676377632176105</v>
      </c>
    </row>
    <row r="85" spans="1:16" x14ac:dyDescent="0.25">
      <c r="A85" s="12">
        <v>43374</v>
      </c>
      <c r="B85" s="8">
        <v>20750615</v>
      </c>
      <c r="C85" s="13" t="s">
        <v>90</v>
      </c>
      <c r="D85" s="14">
        <f>IF(MAX(data!D:D)&lt;'Daily status(all)'!A85,"",SUMIFS(data!$E:$E,data!$C:$C,11000,data!$D:$D,"&lt;="&amp;'Daily status(all)'!$A85)/100000)</f>
        <v>752584.56927959993</v>
      </c>
      <c r="E85" s="14">
        <f>IF(MAX(data!D:D)&lt;'Daily status(all)'!A85,"",SUMIFS(data!$E:$E,data!$C:$C,14000,data!$D:$D,"&lt;="&amp;'Daily status(all)'!$A85)/100000)</f>
        <v>89614.248276599959</v>
      </c>
      <c r="F85" s="14">
        <f>IF(MAX(data!D:D)&lt;'Daily status(all)'!A85,"",SUM(D85:E85))</f>
        <v>842198.81755619985</v>
      </c>
      <c r="G85" s="15">
        <f>IF(MAX(data!D:D)&lt;'Daily status(all)'!A85,"",F85/$F$8)</f>
        <v>0.10130886346214082</v>
      </c>
      <c r="H85" s="14">
        <f>IF(MAX(data!J:J)&lt;'Daily status(all)'!B85,"",SUM(SUMIFS(data!$K:$K,data!$I:$I,{"STATE_TRANSFER","LOCAL_TRANSFER","OTHER_RECURRENT"},data!J:J,"&lt;="&amp;'Daily status(all)'!B85)/100000))</f>
        <v>1258364.0811353</v>
      </c>
      <c r="I85" s="15">
        <f>IF(MAX(data!J:J)&lt;'Daily status(all)'!B85,"",H85/$H$8)</f>
        <v>0.14884000261817559</v>
      </c>
      <c r="J85" s="14">
        <f>IF(MAX(data!J:J)&lt;'Daily status(all)'!B85,"",SUM(SUMIFS(data!$K:$K,data!$I:$I,{"CAPITAL_EXP"},data!J:J,"&lt;="&amp;'Daily status(all)'!B85)/100000))</f>
        <v>85301.228123500012</v>
      </c>
      <c r="K85" s="15">
        <f>IF(MAX(data!J:J)&lt;'Daily status(all)'!B85,"",J85/$J$8)</f>
        <v>2.716615194720862E-2</v>
      </c>
      <c r="L85" s="14">
        <f>IF(MAX(data!J:J)&lt;'Daily status(all)'!B85,"",SUM(SUMIFS(data!$K:$K,data!$I:$I,{31100,31200,32100,32200},data!J:J,"&lt;="&amp;'Daily status(all)'!B85)/100000))</f>
        <v>11836.505121</v>
      </c>
      <c r="M85" s="15">
        <f>IF(MAX(data!J:J)&lt;'Daily status(all)'!B85,"",L85/$L$8)</f>
        <v>7.6013416225692932E-3</v>
      </c>
      <c r="N85" s="16">
        <f>IF(MAX(data!J:J)&lt;'Daily status(all)'!B85,"",H85+J85+L85)</f>
        <v>1355501.8143798001</v>
      </c>
      <c r="O85" s="15">
        <f>IF(MAX(data!J:J)&lt;'Daily status(all)'!B85,"",N85/$N$8)</f>
        <v>0.1030673121320215</v>
      </c>
      <c r="P85" s="17">
        <f t="shared" si="1"/>
        <v>0.62131884193865261</v>
      </c>
    </row>
    <row r="86" spans="1:16" x14ac:dyDescent="0.25">
      <c r="A86" s="12">
        <v>43375</v>
      </c>
      <c r="B86" s="8">
        <v>20750616</v>
      </c>
      <c r="C86" s="13" t="s">
        <v>91</v>
      </c>
      <c r="D86" s="14">
        <f>IF(MAX(data!D:D)&lt;'Daily status(all)'!A86,"",SUMIFS(data!$E:$E,data!$C:$C,11000,data!$D:$D,"&lt;="&amp;'Daily status(all)'!$A86)/100000)</f>
        <v>794689.72577959986</v>
      </c>
      <c r="E86" s="14">
        <f>IF(MAX(data!D:D)&lt;'Daily status(all)'!A86,"",SUMIFS(data!$E:$E,data!$C:$C,14000,data!$D:$D,"&lt;="&amp;'Daily status(all)'!$A86)/100000)</f>
        <v>90435.291729999983</v>
      </c>
      <c r="F86" s="14">
        <f>IF(MAX(data!D:D)&lt;'Daily status(all)'!A86,"",SUM(D86:E86))</f>
        <v>885125.0175095998</v>
      </c>
      <c r="G86" s="15">
        <f>IF(MAX(data!D:D)&lt;'Daily status(all)'!A86,"",F86/$F$8)</f>
        <v>0.10647249518350377</v>
      </c>
      <c r="H86" s="14">
        <f>IF(MAX(data!J:J)&lt;'Daily status(all)'!B86,"",SUM(SUMIFS(data!$K:$K,data!$I:$I,{"STATE_TRANSFER","LOCAL_TRANSFER","OTHER_RECURRENT"},data!J:J,"&lt;="&amp;'Daily status(all)'!B86)/100000))</f>
        <v>1306197.1253653001</v>
      </c>
      <c r="I86" s="15">
        <f>IF(MAX(data!J:J)&lt;'Daily status(all)'!B86,"",H86/$H$8)</f>
        <v>0.15449772166400635</v>
      </c>
      <c r="J86" s="14">
        <f>IF(MAX(data!J:J)&lt;'Daily status(all)'!B86,"",SUM(SUMIFS(data!$K:$K,data!$I:$I,{"CAPITAL_EXP"},data!J:J,"&lt;="&amp;'Daily status(all)'!B86)/100000))</f>
        <v>87757.198877500006</v>
      </c>
      <c r="K86" s="15">
        <f>IF(MAX(data!J:J)&lt;'Daily status(all)'!B86,"",J86/$J$8)</f>
        <v>2.7948312722015606E-2</v>
      </c>
      <c r="L86" s="14">
        <f>IF(MAX(data!J:J)&lt;'Daily status(all)'!B86,"",SUM(SUMIFS(data!$K:$K,data!$I:$I,{31100,31200,32100,32200},data!J:J,"&lt;="&amp;'Daily status(all)'!B86)/100000))</f>
        <v>11836.505121</v>
      </c>
      <c r="M86" s="15">
        <f>IF(MAX(data!J:J)&lt;'Daily status(all)'!B86,"",L86/$L$8)</f>
        <v>7.6013416225692932E-3</v>
      </c>
      <c r="N86" s="16">
        <f>IF(MAX(data!J:J)&lt;'Daily status(all)'!B86,"",H86+J86+L86)</f>
        <v>1405790.8293638001</v>
      </c>
      <c r="O86" s="15">
        <f>IF(MAX(data!J:J)&lt;'Daily status(all)'!B86,"",N86/$N$8)</f>
        <v>0.10689110163136595</v>
      </c>
      <c r="P86" s="17">
        <f t="shared" si="1"/>
        <v>0.62962782159431852</v>
      </c>
    </row>
    <row r="87" spans="1:16" x14ac:dyDescent="0.25">
      <c r="A87" s="12">
        <v>43376</v>
      </c>
      <c r="B87" s="8">
        <v>20750617</v>
      </c>
      <c r="C87" s="13" t="s">
        <v>92</v>
      </c>
      <c r="D87" s="14">
        <f>IF(MAX(data!D:D)&lt;'Daily status(all)'!A87,"",SUMIFS(data!$E:$E,data!$C:$C,11000,data!$D:$D,"&lt;="&amp;'Daily status(all)'!$A87)/100000)</f>
        <v>809080.66353959986</v>
      </c>
      <c r="E87" s="14">
        <f>IF(MAX(data!D:D)&lt;'Daily status(all)'!A87,"",SUMIFS(data!$E:$E,data!$C:$C,14000,data!$D:$D,"&lt;="&amp;'Daily status(all)'!$A87)/100000)</f>
        <v>90885.677003999983</v>
      </c>
      <c r="F87" s="14">
        <f>IF(MAX(data!D:D)&lt;'Daily status(all)'!A87,"",SUM(D87:E87))</f>
        <v>899966.3405435998</v>
      </c>
      <c r="G87" s="15">
        <f>IF(MAX(data!D:D)&lt;'Daily status(all)'!A87,"",F87/$F$8)</f>
        <v>0.10825777145973019</v>
      </c>
      <c r="H87" s="14">
        <f>IF(MAX(data!J:J)&lt;'Daily status(all)'!B87,"",SUM(SUMIFS(data!$K:$K,data!$I:$I,{"STATE_TRANSFER","LOCAL_TRANSFER","OTHER_RECURRENT"},data!J:J,"&lt;="&amp;'Daily status(all)'!B87)/100000))</f>
        <v>1340357.4974253001</v>
      </c>
      <c r="I87" s="15">
        <f>IF(MAX(data!J:J)&lt;'Daily status(all)'!B87,"",H87/$H$8)</f>
        <v>0.15853822944952822</v>
      </c>
      <c r="J87" s="14">
        <f>IF(MAX(data!J:J)&lt;'Daily status(all)'!B87,"",SUM(SUMIFS(data!$K:$K,data!$I:$I,{"CAPITAL_EXP"},data!J:J,"&lt;="&amp;'Daily status(all)'!B87)/100000))</f>
        <v>90734.9211125</v>
      </c>
      <c r="K87" s="15">
        <f>IF(MAX(data!J:J)&lt;'Daily status(all)'!B87,"",J87/$J$8)</f>
        <v>2.8896637341392403E-2</v>
      </c>
      <c r="L87" s="14">
        <f>IF(MAX(data!J:J)&lt;'Daily status(all)'!B87,"",SUM(SUMIFS(data!$K:$K,data!$I:$I,{31100,31200,32100,32200},data!J:J,"&lt;="&amp;'Daily status(all)'!B87)/100000))</f>
        <v>11836.505121</v>
      </c>
      <c r="M87" s="15">
        <f>IF(MAX(data!J:J)&lt;'Daily status(all)'!B87,"",L87/$L$8)</f>
        <v>7.6013416225692932E-3</v>
      </c>
      <c r="N87" s="16">
        <f>IF(MAX(data!J:J)&lt;'Daily status(all)'!B87,"",H87+J87+L87)</f>
        <v>1442928.9236588001</v>
      </c>
      <c r="O87" s="15">
        <f>IF(MAX(data!J:J)&lt;'Daily status(all)'!B87,"",N87/$N$8)</f>
        <v>0.10971494407560684</v>
      </c>
      <c r="P87" s="17">
        <f t="shared" si="1"/>
        <v>0.62370801900732353</v>
      </c>
    </row>
    <row r="88" spans="1:16" x14ac:dyDescent="0.25">
      <c r="A88" s="12">
        <v>43377</v>
      </c>
      <c r="B88" s="8">
        <v>20750618</v>
      </c>
      <c r="C88" s="13" t="s">
        <v>93</v>
      </c>
      <c r="D88" s="14">
        <f>IF(MAX(data!D:D)&lt;'Daily status(all)'!A88,"",SUMIFS(data!$E:$E,data!$C:$C,11000,data!$D:$D,"&lt;="&amp;'Daily status(all)'!$A88)/100000)</f>
        <v>827095.02473960002</v>
      </c>
      <c r="E88" s="14">
        <f>IF(MAX(data!D:D)&lt;'Daily status(all)'!A88,"",SUMIFS(data!$E:$E,data!$C:$C,14000,data!$D:$D,"&lt;="&amp;'Daily status(all)'!$A88)/100000)</f>
        <v>91430.781245199993</v>
      </c>
      <c r="F88" s="14">
        <f>IF(MAX(data!D:D)&lt;'Daily status(all)'!A88,"",SUM(D88:E88))</f>
        <v>918525.80598479998</v>
      </c>
      <c r="G88" s="15">
        <f>IF(MAX(data!D:D)&lt;'Daily status(all)'!A88,"",F88/$F$8)</f>
        <v>0.110490306475356</v>
      </c>
      <c r="H88" s="14">
        <f>IF(MAX(data!J:J)&lt;'Daily status(all)'!B88,"",SUM(SUMIFS(data!$K:$K,data!$I:$I,{"STATE_TRANSFER","LOCAL_TRANSFER","OTHER_RECURRENT"},data!J:J,"&lt;="&amp;'Daily status(all)'!B88)/100000))</f>
        <v>1381107.3812052999</v>
      </c>
      <c r="I88" s="15">
        <f>IF(MAX(data!J:J)&lt;'Daily status(all)'!B88,"",H88/$H$8)</f>
        <v>0.16335814834218562</v>
      </c>
      <c r="J88" s="14">
        <f>IF(MAX(data!J:J)&lt;'Daily status(all)'!B88,"",SUM(SUMIFS(data!$K:$K,data!$I:$I,{"CAPITAL_EXP"},data!J:J,"&lt;="&amp;'Daily status(all)'!B88)/100000))</f>
        <v>94653.382998500019</v>
      </c>
      <c r="K88" s="15">
        <f>IF(MAX(data!J:J)&lt;'Daily status(all)'!B88,"",J88/$J$8)</f>
        <v>3.0144562293191495E-2</v>
      </c>
      <c r="L88" s="14">
        <f>IF(MAX(data!J:J)&lt;'Daily status(all)'!B88,"",SUM(SUMIFS(data!$K:$K,data!$I:$I,{31100,31200,32100,32200},data!J:J,"&lt;="&amp;'Daily status(all)'!B88)/100000))</f>
        <v>11836.505121</v>
      </c>
      <c r="M88" s="15">
        <f>IF(MAX(data!J:J)&lt;'Daily status(all)'!B88,"",L88/$L$8)</f>
        <v>7.6013416225692932E-3</v>
      </c>
      <c r="N88" s="16">
        <f>IF(MAX(data!J:J)&lt;'Daily status(all)'!B88,"",H88+J88+L88)</f>
        <v>1487597.2693248</v>
      </c>
      <c r="O88" s="15">
        <f>IF(MAX(data!J:J)&lt;'Daily status(all)'!B88,"",N88/$N$8)</f>
        <v>0.11311135880286051</v>
      </c>
      <c r="P88" s="17">
        <f t="shared" si="1"/>
        <v>0.61745596400678138</v>
      </c>
    </row>
    <row r="89" spans="1:16" x14ac:dyDescent="0.25">
      <c r="A89" s="12">
        <v>43378</v>
      </c>
      <c r="B89" s="8">
        <v>20750619</v>
      </c>
      <c r="C89" s="13" t="s">
        <v>94</v>
      </c>
      <c r="D89" s="14">
        <f>IF(MAX(data!D:D)&lt;'Daily status(all)'!A89,"",SUMIFS(data!$E:$E,data!$C:$C,11000,data!$D:$D,"&lt;="&amp;'Daily status(all)'!$A89)/100000)</f>
        <v>827095.02473960002</v>
      </c>
      <c r="E89" s="14">
        <f>IF(MAX(data!D:D)&lt;'Daily status(all)'!A89,"",SUMIFS(data!$E:$E,data!$C:$C,14000,data!$D:$D,"&lt;="&amp;'Daily status(all)'!$A89)/100000)</f>
        <v>91430.781245199993</v>
      </c>
      <c r="F89" s="14">
        <f>IF(MAX(data!D:D)&lt;'Daily status(all)'!A89,"",SUM(D89:E89))</f>
        <v>918525.80598479998</v>
      </c>
      <c r="G89" s="15">
        <f>IF(MAX(data!D:D)&lt;'Daily status(all)'!A89,"",F89/$F$8)</f>
        <v>0.110490306475356</v>
      </c>
      <c r="H89" s="14">
        <f>IF(MAX(data!J:J)&lt;'Daily status(all)'!B89,"",SUM(SUMIFS(data!$K:$K,data!$I:$I,{"STATE_TRANSFER","LOCAL_TRANSFER","OTHER_RECURRENT"},data!J:J,"&lt;="&amp;'Daily status(all)'!B89)/100000))</f>
        <v>1381107.3812052999</v>
      </c>
      <c r="I89" s="15">
        <f>IF(MAX(data!J:J)&lt;'Daily status(all)'!B89,"",H89/$H$8)</f>
        <v>0.16335814834218562</v>
      </c>
      <c r="J89" s="14">
        <f>IF(MAX(data!J:J)&lt;'Daily status(all)'!B89,"",SUM(SUMIFS(data!$K:$K,data!$I:$I,{"CAPITAL_EXP"},data!J:J,"&lt;="&amp;'Daily status(all)'!B89)/100000))</f>
        <v>94653.382998500019</v>
      </c>
      <c r="K89" s="15">
        <f>IF(MAX(data!J:J)&lt;'Daily status(all)'!B89,"",J89/$J$8)</f>
        <v>3.0144562293191495E-2</v>
      </c>
      <c r="L89" s="14">
        <f>IF(MAX(data!J:J)&lt;'Daily status(all)'!B89,"",SUM(SUMIFS(data!$K:$K,data!$I:$I,{31100,31200,32100,32200},data!J:J,"&lt;="&amp;'Daily status(all)'!B89)/100000))</f>
        <v>11836.505121</v>
      </c>
      <c r="M89" s="15">
        <f>IF(MAX(data!J:J)&lt;'Daily status(all)'!B89,"",L89/$L$8)</f>
        <v>7.6013416225692932E-3</v>
      </c>
      <c r="N89" s="16">
        <f>IF(MAX(data!J:J)&lt;'Daily status(all)'!B89,"",H89+J89+L89)</f>
        <v>1487597.2693248</v>
      </c>
      <c r="O89" s="15">
        <f>IF(MAX(data!J:J)&lt;'Daily status(all)'!B89,"",N89/$N$8)</f>
        <v>0.11311135880286051</v>
      </c>
      <c r="P89" s="17">
        <f t="shared" si="1"/>
        <v>0.61745596400678138</v>
      </c>
    </row>
    <row r="90" spans="1:16" x14ac:dyDescent="0.25">
      <c r="A90" s="12">
        <v>43379</v>
      </c>
      <c r="B90" s="8">
        <v>20750620</v>
      </c>
      <c r="C90" s="13" t="s">
        <v>95</v>
      </c>
      <c r="D90" s="14">
        <f>IF(MAX(data!D:D)&lt;'Daily status(all)'!A90,"",SUMIFS(data!$E:$E,data!$C:$C,11000,data!$D:$D,"&lt;="&amp;'Daily status(all)'!$A90)/100000)</f>
        <v>828955.80673760013</v>
      </c>
      <c r="E90" s="14">
        <f>IF(MAX(data!D:D)&lt;'Daily status(all)'!A90,"",SUMIFS(data!$E:$E,data!$C:$C,14000,data!$D:$D,"&lt;="&amp;'Daily status(all)'!$A90)/100000)</f>
        <v>96196.754881199973</v>
      </c>
      <c r="F90" s="14">
        <f>IF(MAX(data!D:D)&lt;'Daily status(all)'!A90,"",SUM(D90:E90))</f>
        <v>925152.56161880004</v>
      </c>
      <c r="G90" s="15">
        <f>IF(MAX(data!D:D)&lt;'Daily status(all)'!A90,"",F90/$F$8)</f>
        <v>0.1112874449511258</v>
      </c>
      <c r="H90" s="14">
        <f>IF(MAX(data!J:J)&lt;'Daily status(all)'!B90,"",SUM(SUMIFS(data!$K:$K,data!$I:$I,{"STATE_TRANSFER","LOCAL_TRANSFER","OTHER_RECURRENT"},data!J:J,"&lt;="&amp;'Daily status(all)'!B90)/100000))</f>
        <v>1383328.5896453001</v>
      </c>
      <c r="I90" s="15">
        <f>IF(MAX(data!J:J)&lt;'Daily status(all)'!B90,"",H90/$H$8)</f>
        <v>0.16362087411049178</v>
      </c>
      <c r="J90" s="14">
        <f>IF(MAX(data!J:J)&lt;'Daily status(all)'!B90,"",SUM(SUMIFS(data!$K:$K,data!$I:$I,{"CAPITAL_EXP"},data!J:J,"&lt;="&amp;'Daily status(all)'!B90)/100000))</f>
        <v>94706.609858500029</v>
      </c>
      <c r="K90" s="15">
        <f>IF(MAX(data!J:J)&lt;'Daily status(all)'!B90,"",J90/$J$8)</f>
        <v>3.0161513619664071E-2</v>
      </c>
      <c r="L90" s="14">
        <f>IF(MAX(data!J:J)&lt;'Daily status(all)'!B90,"",SUM(SUMIFS(data!$K:$K,data!$I:$I,{31100,31200,32100,32200},data!J:J,"&lt;="&amp;'Daily status(all)'!B90)/100000))</f>
        <v>11836.505121</v>
      </c>
      <c r="M90" s="15">
        <f>IF(MAX(data!J:J)&lt;'Daily status(all)'!B90,"",L90/$L$8)</f>
        <v>7.6013416225692932E-3</v>
      </c>
      <c r="N90" s="16">
        <f>IF(MAX(data!J:J)&lt;'Daily status(all)'!B90,"",H90+J90+L90)</f>
        <v>1489871.7046248002</v>
      </c>
      <c r="O90" s="15">
        <f>IF(MAX(data!J:J)&lt;'Daily status(all)'!B90,"",N90/$N$8)</f>
        <v>0.11328429839652419</v>
      </c>
      <c r="P90" s="17">
        <f t="shared" si="1"/>
        <v>0.62096122689422073</v>
      </c>
    </row>
    <row r="91" spans="1:16" x14ac:dyDescent="0.25">
      <c r="A91" s="12">
        <v>43380</v>
      </c>
      <c r="B91" s="8">
        <v>20750621</v>
      </c>
      <c r="C91" s="13" t="s">
        <v>96</v>
      </c>
      <c r="D91" s="14">
        <f>IF(MAX(data!D:D)&lt;'Daily status(all)'!A91,"",SUMIFS(data!$E:$E,data!$C:$C,11000,data!$D:$D,"&lt;="&amp;'Daily status(all)'!$A91)/100000)</f>
        <v>867146.00453760009</v>
      </c>
      <c r="E91" s="14">
        <f>IF(MAX(data!D:D)&lt;'Daily status(all)'!A91,"",SUMIFS(data!$E:$E,data!$C:$C,14000,data!$D:$D,"&lt;="&amp;'Daily status(all)'!$A91)/100000)</f>
        <v>97800.310579199999</v>
      </c>
      <c r="F91" s="14">
        <f>IF(MAX(data!D:D)&lt;'Daily status(all)'!A91,"",SUM(D91:E91))</f>
        <v>964946.31511680014</v>
      </c>
      <c r="G91" s="15">
        <f>IF(MAX(data!D:D)&lt;'Daily status(all)'!A91,"",F91/$F$8)</f>
        <v>0.11607427183301698</v>
      </c>
      <c r="H91" s="14">
        <f>IF(MAX(data!J:J)&lt;'Daily status(all)'!B91,"",SUM(SUMIFS(data!$K:$K,data!$I:$I,{"STATE_TRANSFER","LOCAL_TRANSFER","OTHER_RECURRENT"},data!J:J,"&lt;="&amp;'Daily status(all)'!B91)/100000))</f>
        <v>1452103.8206453002</v>
      </c>
      <c r="I91" s="15">
        <f>IF(MAX(data!J:J)&lt;'Daily status(all)'!B91,"",H91/$H$8)</f>
        <v>0.17175564664219839</v>
      </c>
      <c r="J91" s="14">
        <f>IF(MAX(data!J:J)&lt;'Daily status(all)'!B91,"",SUM(SUMIFS(data!$K:$K,data!$I:$I,{"CAPITAL_EXP"},data!J:J,"&lt;="&amp;'Daily status(all)'!B91)/100000))</f>
        <v>102488.10987850001</v>
      </c>
      <c r="K91" s="15">
        <f>IF(MAX(data!J:J)&lt;'Daily status(all)'!B91,"",J91/$J$8)</f>
        <v>3.2639712545645169E-2</v>
      </c>
      <c r="L91" s="14">
        <f>IF(MAX(data!J:J)&lt;'Daily status(all)'!B91,"",SUM(SUMIFS(data!$K:$K,data!$I:$I,{31100,31200,32100,32200},data!J:J,"&lt;="&amp;'Daily status(all)'!B91)/100000))</f>
        <v>11836.505121</v>
      </c>
      <c r="M91" s="15">
        <f>IF(MAX(data!J:J)&lt;'Daily status(all)'!B91,"",L91/$L$8)</f>
        <v>7.6013416225692932E-3</v>
      </c>
      <c r="N91" s="16">
        <f>IF(MAX(data!J:J)&lt;'Daily status(all)'!B91,"",H91+J91+L91)</f>
        <v>1566428.4356448003</v>
      </c>
      <c r="O91" s="15">
        <f>IF(MAX(data!J:J)&lt;'Daily status(all)'!B91,"",N91/$N$8)</f>
        <v>0.11910538724210112</v>
      </c>
      <c r="P91" s="17">
        <f t="shared" si="1"/>
        <v>0.61601685283476881</v>
      </c>
    </row>
    <row r="92" spans="1:16" x14ac:dyDescent="0.25">
      <c r="A92" s="12">
        <v>43381</v>
      </c>
      <c r="B92" s="8">
        <v>20750622</v>
      </c>
      <c r="C92" s="13" t="s">
        <v>97</v>
      </c>
      <c r="D92" s="14">
        <f>IF(MAX(data!D:D)&lt;'Daily status(all)'!A92,"",SUMIFS(data!$E:$E,data!$C:$C,11000,data!$D:$D,"&lt;="&amp;'Daily status(all)'!$A92)/100000)</f>
        <v>994522.01672760013</v>
      </c>
      <c r="E92" s="14">
        <f>IF(MAX(data!D:D)&lt;'Daily status(all)'!A92,"",SUMIFS(data!$E:$E,data!$C:$C,14000,data!$D:$D,"&lt;="&amp;'Daily status(all)'!$A92)/100000)</f>
        <v>98422.598605899984</v>
      </c>
      <c r="F92" s="14">
        <f>IF(MAX(data!D:D)&lt;'Daily status(all)'!A92,"",SUM(D92:E92))</f>
        <v>1092944.6153335001</v>
      </c>
      <c r="G92" s="15">
        <f>IF(MAX(data!D:D)&lt;'Daily status(all)'!A92,"",F92/$F$8)</f>
        <v>0.1314713040417145</v>
      </c>
      <c r="H92" s="14">
        <f>IF(MAX(data!J:J)&lt;'Daily status(all)'!B92,"",SUM(SUMIFS(data!$K:$K,data!$I:$I,{"STATE_TRANSFER","LOCAL_TRANSFER","OTHER_RECURRENT"},data!J:J,"&lt;="&amp;'Daily status(all)'!B92)/100000))</f>
        <v>1494045.7813483002</v>
      </c>
      <c r="I92" s="15">
        <f>IF(MAX(data!J:J)&lt;'Daily status(all)'!B92,"",H92/$H$8)</f>
        <v>0.176716565055583</v>
      </c>
      <c r="J92" s="14">
        <f>IF(MAX(data!J:J)&lt;'Daily status(all)'!B92,"",SUM(SUMIFS(data!$K:$K,data!$I:$I,{"CAPITAL_EXP"},data!J:J,"&lt;="&amp;'Daily status(all)'!B92)/100000))</f>
        <v>109706.99738450001</v>
      </c>
      <c r="K92" s="15">
        <f>IF(MAX(data!J:J)&lt;'Daily status(all)'!B92,"",J92/$J$8)</f>
        <v>3.4938734484624437E-2</v>
      </c>
      <c r="L92" s="14">
        <f>IF(MAX(data!J:J)&lt;'Daily status(all)'!B92,"",SUM(SUMIFS(data!$K:$K,data!$I:$I,{31100,31200,32100,32200},data!J:J,"&lt;="&amp;'Daily status(all)'!B92)/100000))</f>
        <v>11836.505121</v>
      </c>
      <c r="M92" s="15">
        <f>IF(MAX(data!J:J)&lt;'Daily status(all)'!B92,"",L92/$L$8)</f>
        <v>7.6013416225692932E-3</v>
      </c>
      <c r="N92" s="16">
        <f>IF(MAX(data!J:J)&lt;'Daily status(all)'!B92,"",H92+J92+L92)</f>
        <v>1615589.2838538003</v>
      </c>
      <c r="O92" s="15">
        <f>IF(MAX(data!J:J)&lt;'Daily status(all)'!B92,"",N92/$N$8)</f>
        <v>0.12284339513945702</v>
      </c>
      <c r="P92" s="17">
        <f t="shared" si="1"/>
        <v>0.67649904976245434</v>
      </c>
    </row>
    <row r="93" spans="1:16" x14ac:dyDescent="0.25">
      <c r="A93" s="12">
        <v>43382</v>
      </c>
      <c r="B93" s="8">
        <v>20750623</v>
      </c>
      <c r="C93" s="13" t="s">
        <v>98</v>
      </c>
      <c r="D93" s="14">
        <f>IF(MAX(data!D:D)&lt;'Daily status(all)'!A93,"",SUMIFS(data!$E:$E,data!$C:$C,11000,data!$D:$D,"&lt;="&amp;'Daily status(all)'!$A93)/100000)</f>
        <v>1007192.9864076001</v>
      </c>
      <c r="E93" s="14">
        <f>IF(MAX(data!D:D)&lt;'Daily status(all)'!A93,"",SUMIFS(data!$E:$E,data!$C:$C,14000,data!$D:$D,"&lt;="&amp;'Daily status(all)'!$A93)/100000)</f>
        <v>99485.105265899983</v>
      </c>
      <c r="F93" s="14">
        <f>IF(MAX(data!D:D)&lt;'Daily status(all)'!A93,"",SUM(D93:E93))</f>
        <v>1106678.0916735001</v>
      </c>
      <c r="G93" s="15">
        <f>IF(MAX(data!D:D)&lt;'Daily status(all)'!A93,"",F93/$F$8)</f>
        <v>0.13312331642927258</v>
      </c>
      <c r="H93" s="14">
        <f>IF(MAX(data!J:J)&lt;'Daily status(all)'!B93,"",SUM(SUMIFS(data!$K:$K,data!$I:$I,{"STATE_TRANSFER","LOCAL_TRANSFER","OTHER_RECURRENT"},data!J:J,"&lt;="&amp;'Daily status(all)'!B93)/100000))</f>
        <v>1597768.6855103001</v>
      </c>
      <c r="I93" s="15">
        <f>IF(MAX(data!J:J)&lt;'Daily status(all)'!B93,"",H93/$H$8)</f>
        <v>0.18898496778455198</v>
      </c>
      <c r="J93" s="14">
        <f>IF(MAX(data!J:J)&lt;'Daily status(all)'!B93,"",SUM(SUMIFS(data!$K:$K,data!$I:$I,{"CAPITAL_EXP"},data!J:J,"&lt;="&amp;'Daily status(all)'!B93)/100000))</f>
        <v>124656.9495545</v>
      </c>
      <c r="K93" s="15">
        <f>IF(MAX(data!J:J)&lt;'Daily status(all)'!B93,"",J93/$J$8)</f>
        <v>3.9699893042221261E-2</v>
      </c>
      <c r="L93" s="14">
        <f>IF(MAX(data!J:J)&lt;'Daily status(all)'!B93,"",SUM(SUMIFS(data!$K:$K,data!$I:$I,{31100,31200,32100,32200},data!J:J,"&lt;="&amp;'Daily status(all)'!B93)/100000))</f>
        <v>11836.505121</v>
      </c>
      <c r="M93" s="15">
        <f>IF(MAX(data!J:J)&lt;'Daily status(all)'!B93,"",L93/$L$8)</f>
        <v>7.6013416225692932E-3</v>
      </c>
      <c r="N93" s="16">
        <f>IF(MAX(data!J:J)&lt;'Daily status(all)'!B93,"",H93+J93+L93)</f>
        <v>1734262.1401858001</v>
      </c>
      <c r="O93" s="15">
        <f>IF(MAX(data!J:J)&lt;'Daily status(all)'!B93,"",N93/$N$8)</f>
        <v>0.13186683737716814</v>
      </c>
      <c r="P93" s="17">
        <f t="shared" si="1"/>
        <v>0.63812618982441505</v>
      </c>
    </row>
    <row r="94" spans="1:16" x14ac:dyDescent="0.25">
      <c r="A94" s="12">
        <v>43383</v>
      </c>
      <c r="B94" s="8">
        <v>20750624</v>
      </c>
      <c r="C94" s="13" t="s">
        <v>99</v>
      </c>
      <c r="D94" s="14">
        <f>IF(MAX(data!D:D)&lt;'Daily status(all)'!A94,"",SUMIFS(data!$E:$E,data!$C:$C,11000,data!$D:$D,"&lt;="&amp;'Daily status(all)'!$A94)/100000)</f>
        <v>1237557.8476076005</v>
      </c>
      <c r="E94" s="14">
        <f>IF(MAX(data!D:D)&lt;'Daily status(all)'!A94,"",SUMIFS(data!$E:$E,data!$C:$C,14000,data!$D:$D,"&lt;="&amp;'Daily status(all)'!$A94)/100000)</f>
        <v>103661.12896489998</v>
      </c>
      <c r="F94" s="14">
        <f>IF(MAX(data!D:D)&lt;'Daily status(all)'!A94,"",SUM(D94:E94))</f>
        <v>1341218.9765725005</v>
      </c>
      <c r="G94" s="15">
        <f>IF(MAX(data!D:D)&lt;'Daily status(all)'!A94,"",F94/$F$8)</f>
        <v>0.16133645326728166</v>
      </c>
      <c r="H94" s="14">
        <f>IF(MAX(data!J:J)&lt;'Daily status(all)'!B94,"",SUM(SUMIFS(data!$K:$K,data!$I:$I,{"STATE_TRANSFER","LOCAL_TRANSFER","OTHER_RECURRENT"},data!J:J,"&lt;="&amp;'Daily status(all)'!B94)/100000))</f>
        <v>1653888.1728332997</v>
      </c>
      <c r="I94" s="15">
        <f>IF(MAX(data!J:J)&lt;'Daily status(all)'!B94,"",H94/$H$8)</f>
        <v>0.19562281192307029</v>
      </c>
      <c r="J94" s="14">
        <f>IF(MAX(data!J:J)&lt;'Daily status(all)'!B94,"",SUM(SUMIFS(data!$K:$K,data!$I:$I,{"CAPITAL_EXP"},data!J:J,"&lt;="&amp;'Daily status(all)'!B94)/100000))</f>
        <v>139186.35848450003</v>
      </c>
      <c r="K94" s="15">
        <f>IF(MAX(data!J:J)&lt;'Daily status(all)'!B94,"",J94/$J$8)</f>
        <v>4.432711986390369E-2</v>
      </c>
      <c r="L94" s="14">
        <f>IF(MAX(data!J:J)&lt;'Daily status(all)'!B94,"",SUM(SUMIFS(data!$K:$K,data!$I:$I,{31100,31200,32100,32200},data!J:J,"&lt;="&amp;'Daily status(all)'!B94)/100000))</f>
        <v>26026.492960999996</v>
      </c>
      <c r="M94" s="15">
        <f>IF(MAX(data!J:J)&lt;'Daily status(all)'!B94,"",L94/$L$8)</f>
        <v>1.6714077526394203E-2</v>
      </c>
      <c r="N94" s="16">
        <f>IF(MAX(data!J:J)&lt;'Daily status(all)'!B94,"",H94+J94+L94)</f>
        <v>1819101.0242787998</v>
      </c>
      <c r="O94" s="15">
        <f>IF(MAX(data!J:J)&lt;'Daily status(all)'!B94,"",N94/$N$8)</f>
        <v>0.1383176703122361</v>
      </c>
      <c r="P94" s="17">
        <f t="shared" si="1"/>
        <v>0.73729768642411697</v>
      </c>
    </row>
    <row r="95" spans="1:16" x14ac:dyDescent="0.25">
      <c r="A95" s="12">
        <v>43384</v>
      </c>
      <c r="B95" s="8">
        <v>20750625</v>
      </c>
      <c r="C95" s="13" t="s">
        <v>100</v>
      </c>
      <c r="D95" s="14">
        <f>IF(MAX(data!D:D)&lt;'Daily status(all)'!A95,"",SUMIFS(data!$E:$E,data!$C:$C,11000,data!$D:$D,"&lt;="&amp;'Daily status(all)'!$A95)/100000)</f>
        <v>1253996.7907876004</v>
      </c>
      <c r="E95" s="14">
        <f>IF(MAX(data!D:D)&lt;'Daily status(all)'!A95,"",SUMIFS(data!$E:$E,data!$C:$C,14000,data!$D:$D,"&lt;="&amp;'Daily status(all)'!$A95)/100000)</f>
        <v>105838.1696309</v>
      </c>
      <c r="F95" s="14">
        <f>IF(MAX(data!D:D)&lt;'Daily status(all)'!A95,"",SUM(D95:E95))</f>
        <v>1359834.9604185005</v>
      </c>
      <c r="G95" s="15">
        <f>IF(MAX(data!D:D)&lt;'Daily status(all)'!A95,"",F95/$F$8)</f>
        <v>0.16357578693333966</v>
      </c>
      <c r="H95" s="14">
        <f>IF(MAX(data!J:J)&lt;'Daily status(all)'!B95,"",SUM(SUMIFS(data!$K:$K,data!$I:$I,{"STATE_TRANSFER","LOCAL_TRANSFER","OTHER_RECURRENT"},data!J:J,"&lt;="&amp;'Daily status(all)'!B95)/100000))</f>
        <v>1722452.3600833002</v>
      </c>
      <c r="I95" s="15">
        <f>IF(MAX(data!J:J)&lt;'Daily status(all)'!B95,"",H95/$H$8)</f>
        <v>0.20373262208277867</v>
      </c>
      <c r="J95" s="14">
        <f>IF(MAX(data!J:J)&lt;'Daily status(all)'!B95,"",SUM(SUMIFS(data!$K:$K,data!$I:$I,{"CAPITAL_EXP"},data!J:J,"&lt;="&amp;'Daily status(all)'!B95)/100000))</f>
        <v>152263.04988450004</v>
      </c>
      <c r="K95" s="15">
        <f>IF(MAX(data!J:J)&lt;'Daily status(all)'!B95,"",J95/$J$8)</f>
        <v>4.8491695138539022E-2</v>
      </c>
      <c r="L95" s="14">
        <f>IF(MAX(data!J:J)&lt;'Daily status(all)'!B95,"",SUM(SUMIFS(data!$K:$K,data!$I:$I,{31100,31200,32100,32200},data!J:J,"&lt;="&amp;'Daily status(all)'!B95)/100000))</f>
        <v>26026.492960999996</v>
      </c>
      <c r="M95" s="15">
        <f>IF(MAX(data!J:J)&lt;'Daily status(all)'!B95,"",L95/$L$8)</f>
        <v>1.6714077526394203E-2</v>
      </c>
      <c r="N95" s="16">
        <f>IF(MAX(data!J:J)&lt;'Daily status(all)'!B95,"",H95+J95+L95)</f>
        <v>1900741.9029288001</v>
      </c>
      <c r="O95" s="15">
        <f>IF(MAX(data!J:J)&lt;'Daily status(all)'!B95,"",N95/$N$8)</f>
        <v>0.14452533881794155</v>
      </c>
      <c r="P95" s="17">
        <f t="shared" si="1"/>
        <v>0.71542325568935417</v>
      </c>
    </row>
    <row r="96" spans="1:16" x14ac:dyDescent="0.25">
      <c r="A96" s="12">
        <v>43385</v>
      </c>
      <c r="B96" s="8">
        <v>20750626</v>
      </c>
      <c r="C96" s="13" t="s">
        <v>101</v>
      </c>
      <c r="D96" s="14">
        <f>IF(MAX(data!D:D)&lt;'Daily status(all)'!A96,"",SUMIFS(data!$E:$E,data!$C:$C,11000,data!$D:$D,"&lt;="&amp;'Daily status(all)'!$A96)/100000)</f>
        <v>1263907.9350606005</v>
      </c>
      <c r="E96" s="14">
        <f>IF(MAX(data!D:D)&lt;'Daily status(all)'!A96,"",SUMIFS(data!$E:$E,data!$C:$C,14000,data!$D:$D,"&lt;="&amp;'Daily status(all)'!$A96)/100000)</f>
        <v>140401.85568090001</v>
      </c>
      <c r="F96" s="14">
        <f>IF(MAX(data!D:D)&lt;'Daily status(all)'!A96,"",SUM(D96:E96))</f>
        <v>1404309.7907415004</v>
      </c>
      <c r="G96" s="15">
        <f>IF(MAX(data!D:D)&lt;'Daily status(all)'!A96,"",F96/$F$8)</f>
        <v>0.16892570481350103</v>
      </c>
      <c r="H96" s="14">
        <f>IF(MAX(data!J:J)&lt;'Daily status(all)'!B96,"",SUM(SUMIFS(data!$K:$K,data!$I:$I,{"STATE_TRANSFER","LOCAL_TRANSFER","OTHER_RECURRENT"},data!J:J,"&lt;="&amp;'Daily status(all)'!B96)/100000))</f>
        <v>1736457.5236233003</v>
      </c>
      <c r="I96" s="15">
        <f>IF(MAX(data!J:J)&lt;'Daily status(all)'!B96,"",H96/$H$8)</f>
        <v>0.20538916060705131</v>
      </c>
      <c r="J96" s="14">
        <f>IF(MAX(data!J:J)&lt;'Daily status(all)'!B96,"",SUM(SUMIFS(data!$K:$K,data!$I:$I,{"CAPITAL_EXP"},data!J:J,"&lt;="&amp;'Daily status(all)'!B96)/100000))</f>
        <v>170038.79176450006</v>
      </c>
      <c r="K96" s="15">
        <f>IF(MAX(data!J:J)&lt;'Daily status(all)'!B96,"",J96/$J$8)</f>
        <v>5.4152791883679607E-2</v>
      </c>
      <c r="L96" s="14">
        <f>IF(MAX(data!J:J)&lt;'Daily status(all)'!B96,"",SUM(SUMIFS(data!$K:$K,data!$I:$I,{31100,31200,32100,32200},data!J:J,"&lt;="&amp;'Daily status(all)'!B96)/100000))</f>
        <v>26026.492960999996</v>
      </c>
      <c r="M96" s="15">
        <f>IF(MAX(data!J:J)&lt;'Daily status(all)'!B96,"",L96/$L$8)</f>
        <v>1.6714077526394203E-2</v>
      </c>
      <c r="N96" s="16">
        <f>IF(MAX(data!J:J)&lt;'Daily status(all)'!B96,"",H96+J96+L96)</f>
        <v>1932522.8083488003</v>
      </c>
      <c r="O96" s="15">
        <f>IF(MAX(data!J:J)&lt;'Daily status(all)'!B96,"",N96/$N$8)</f>
        <v>0.14694184056217577</v>
      </c>
      <c r="P96" s="17">
        <f t="shared" si="1"/>
        <v>0.72667178088385964</v>
      </c>
    </row>
    <row r="97" spans="1:16" x14ac:dyDescent="0.25">
      <c r="A97" s="12">
        <v>43386</v>
      </c>
      <c r="B97" s="8">
        <v>20750627</v>
      </c>
      <c r="C97" s="13" t="s">
        <v>102</v>
      </c>
      <c r="D97" s="14">
        <f>IF(MAX(data!D:D)&lt;'Daily status(all)'!A97,"",SUMIFS(data!$E:$E,data!$C:$C,11000,data!$D:$D,"&lt;="&amp;'Daily status(all)'!$A97)/100000)</f>
        <v>1280959.1540206005</v>
      </c>
      <c r="E97" s="14">
        <f>IF(MAX(data!D:D)&lt;'Daily status(all)'!A97,"",SUMIFS(data!$E:$E,data!$C:$C,14000,data!$D:$D,"&lt;="&amp;'Daily status(all)'!$A97)/100000)</f>
        <v>140545.24398259999</v>
      </c>
      <c r="F97" s="14">
        <f>IF(MAX(data!D:D)&lt;'Daily status(all)'!A97,"",SUM(D97:E97))</f>
        <v>1421504.3980032005</v>
      </c>
      <c r="G97" s="15">
        <f>IF(MAX(data!D:D)&lt;'Daily status(all)'!A97,"",F97/$F$8)</f>
        <v>0.17099405979459131</v>
      </c>
      <c r="H97" s="14">
        <f>IF(MAX(data!J:J)&lt;'Daily status(all)'!B97,"",SUM(SUMIFS(data!$K:$K,data!$I:$I,{"STATE_TRANSFER","LOCAL_TRANSFER","OTHER_RECURRENT"},data!J:J,"&lt;="&amp;'Daily status(all)'!B97)/100000))</f>
        <v>1738158.0611353</v>
      </c>
      <c r="I97" s="15">
        <f>IF(MAX(data!J:J)&lt;'Daily status(all)'!B97,"",H97/$H$8)</f>
        <v>0.20559030112872767</v>
      </c>
      <c r="J97" s="14">
        <f>IF(MAX(data!J:J)&lt;'Daily status(all)'!B97,"",SUM(SUMIFS(data!$K:$K,data!$I:$I,{"CAPITAL_EXP"},data!J:J,"&lt;="&amp;'Daily status(all)'!B97)/100000))</f>
        <v>172896.25742750004</v>
      </c>
      <c r="K97" s="15">
        <f>IF(MAX(data!J:J)&lt;'Daily status(all)'!B97,"",J97/$J$8)</f>
        <v>5.5062818012173331E-2</v>
      </c>
      <c r="L97" s="14">
        <f>IF(MAX(data!J:J)&lt;'Daily status(all)'!B97,"",SUM(SUMIFS(data!$K:$K,data!$I:$I,{31100,31200,32100,32200},data!J:J,"&lt;="&amp;'Daily status(all)'!B97)/100000))</f>
        <v>26026.492960999996</v>
      </c>
      <c r="M97" s="15">
        <f>IF(MAX(data!J:J)&lt;'Daily status(all)'!B97,"",L97/$L$8)</f>
        <v>1.6714077526394203E-2</v>
      </c>
      <c r="N97" s="16">
        <f>IF(MAX(data!J:J)&lt;'Daily status(all)'!B97,"",H97+J97+L97)</f>
        <v>1937080.8115238</v>
      </c>
      <c r="O97" s="15">
        <f>IF(MAX(data!J:J)&lt;'Daily status(all)'!B97,"",N97/$N$8)</f>
        <v>0.14728841415651017</v>
      </c>
      <c r="P97" s="17">
        <f t="shared" si="1"/>
        <v>0.73383845916318657</v>
      </c>
    </row>
    <row r="98" spans="1:16" x14ac:dyDescent="0.25">
      <c r="A98" s="12">
        <v>43387</v>
      </c>
      <c r="B98" s="8">
        <v>20750628</v>
      </c>
      <c r="C98" s="13" t="s">
        <v>103</v>
      </c>
      <c r="D98" s="14">
        <f>IF(MAX(data!D:D)&lt;'Daily status(all)'!A98,"",SUMIFS(data!$E:$E,data!$C:$C,11000,data!$D:$D,"&lt;="&amp;'Daily status(all)'!$A98)/100000)</f>
        <v>1364223.5613206003</v>
      </c>
      <c r="E98" s="14">
        <f>IF(MAX(data!D:D)&lt;'Daily status(all)'!A98,"",SUMIFS(data!$E:$E,data!$C:$C,14000,data!$D:$D,"&lt;="&amp;'Daily status(all)'!$A98)/100000)</f>
        <v>165799.29246260002</v>
      </c>
      <c r="F98" s="14">
        <f>IF(MAX(data!D:D)&lt;'Daily status(all)'!A98,"",SUM(D98:E98))</f>
        <v>1530022.8537832003</v>
      </c>
      <c r="G98" s="15">
        <f>IF(MAX(data!D:D)&lt;'Daily status(all)'!A98,"",F98/$F$8)</f>
        <v>0.18404784375933159</v>
      </c>
      <c r="H98" s="14">
        <f>IF(MAX(data!J:J)&lt;'Daily status(all)'!B98,"",SUM(SUMIFS(data!$K:$K,data!$I:$I,{"STATE_TRANSFER","LOCAL_TRANSFER","OTHER_RECURRENT"},data!J:J,"&lt;="&amp;'Daily status(all)'!B98)/100000))</f>
        <v>1744981.8882253</v>
      </c>
      <c r="I98" s="15">
        <f>IF(MAX(data!J:J)&lt;'Daily status(all)'!B98,"",H98/$H$8)</f>
        <v>0.206397427188004</v>
      </c>
      <c r="J98" s="14">
        <f>IF(MAX(data!J:J)&lt;'Daily status(all)'!B98,"",SUM(SUMIFS(data!$K:$K,data!$I:$I,{"CAPITAL_EXP"},data!J:J,"&lt;="&amp;'Daily status(all)'!B98)/100000))</f>
        <v>222280.23125749995</v>
      </c>
      <c r="K98" s="15">
        <f>IF(MAX(data!J:J)&lt;'Daily status(all)'!B98,"",J98/$J$8)</f>
        <v>7.079028837028363E-2</v>
      </c>
      <c r="L98" s="14">
        <f>IF(MAX(data!J:J)&lt;'Daily status(all)'!B98,"",SUM(SUMIFS(data!$K:$K,data!$I:$I,{31100,31200,32100,32200},data!J:J,"&lt;="&amp;'Daily status(all)'!B98)/100000))</f>
        <v>26026.492960999996</v>
      </c>
      <c r="M98" s="15">
        <f>IF(MAX(data!J:J)&lt;'Daily status(all)'!B98,"",L98/$L$8)</f>
        <v>1.6714077526394203E-2</v>
      </c>
      <c r="N98" s="16">
        <f>IF(MAX(data!J:J)&lt;'Daily status(all)'!B98,"",H98+J98+L98)</f>
        <v>1993288.6124437999</v>
      </c>
      <c r="O98" s="15">
        <f>IF(MAX(data!J:J)&lt;'Daily status(all)'!B98,"",N98/$N$8)</f>
        <v>0.15156224610584385</v>
      </c>
      <c r="P98" s="17">
        <f t="shared" si="1"/>
        <v>0.76758721453155287</v>
      </c>
    </row>
    <row r="99" spans="1:16" x14ac:dyDescent="0.25">
      <c r="A99" s="12">
        <v>43388</v>
      </c>
      <c r="B99" s="8">
        <v>20750629</v>
      </c>
      <c r="C99" s="13" t="s">
        <v>104</v>
      </c>
      <c r="D99" s="14">
        <f>IF(MAX(data!D:D)&lt;'Daily status(all)'!A99,"",SUMIFS(data!$E:$E,data!$C:$C,11000,data!$D:$D,"&lt;="&amp;'Daily status(all)'!$A99)/100000)</f>
        <v>1380137.1262206007</v>
      </c>
      <c r="E99" s="14">
        <f>IF(MAX(data!D:D)&lt;'Daily status(all)'!A99,"",SUMIFS(data!$E:$E,data!$C:$C,14000,data!$D:$D,"&lt;="&amp;'Daily status(all)'!$A99)/100000)</f>
        <v>168447.66377460002</v>
      </c>
      <c r="F99" s="14">
        <f>IF(MAX(data!D:D)&lt;'Daily status(all)'!A99,"",SUM(D99:E99))</f>
        <v>1548584.7899952007</v>
      </c>
      <c r="G99" s="15">
        <f>IF(MAX(data!D:D)&lt;'Daily status(all)'!A99,"",F99/$F$8)</f>
        <v>0.18628067598622919</v>
      </c>
      <c r="H99" s="14">
        <f>IF(MAX(data!J:J)&lt;'Daily status(all)'!B99,"",SUM(SUMIFS(data!$K:$K,data!$I:$I,{"STATE_TRANSFER","LOCAL_TRANSFER","OTHER_RECURRENT"},data!J:J,"&lt;="&amp;'Daily status(all)'!B99)/100000))</f>
        <v>1746127.6983293002</v>
      </c>
      <c r="I99" s="15">
        <f>IF(MAX(data!J:J)&lt;'Daily status(all)'!B99,"",H99/$H$8)</f>
        <v>0.20653295424367571</v>
      </c>
      <c r="J99" s="14">
        <f>IF(MAX(data!J:J)&lt;'Daily status(all)'!B99,"",SUM(SUMIFS(data!$K:$K,data!$I:$I,{"CAPITAL_EXP"},data!J:J,"&lt;="&amp;'Daily status(all)'!B99)/100000))</f>
        <v>225974.11099849993</v>
      </c>
      <c r="K99" s="15">
        <f>IF(MAX(data!J:J)&lt;'Daily status(all)'!B99,"",J99/$J$8)</f>
        <v>7.1966689935961392E-2</v>
      </c>
      <c r="L99" s="14">
        <f>IF(MAX(data!J:J)&lt;'Daily status(all)'!B99,"",SUM(SUMIFS(data!$K:$K,data!$I:$I,{31100,31200,32100,32200},data!J:J,"&lt;="&amp;'Daily status(all)'!B99)/100000))</f>
        <v>26026.492960999996</v>
      </c>
      <c r="M99" s="15">
        <f>IF(MAX(data!J:J)&lt;'Daily status(all)'!B99,"",L99/$L$8)</f>
        <v>1.6714077526394203E-2</v>
      </c>
      <c r="N99" s="16">
        <f>IF(MAX(data!J:J)&lt;'Daily status(all)'!B99,"",H99+J99+L99)</f>
        <v>1998128.3022888</v>
      </c>
      <c r="O99" s="15">
        <f>IF(MAX(data!J:J)&lt;'Daily status(all)'!B99,"",N99/$N$8)</f>
        <v>0.15193023810599107</v>
      </c>
      <c r="P99" s="17">
        <f t="shared" si="1"/>
        <v>0.77501769441999302</v>
      </c>
    </row>
    <row r="100" spans="1:16" x14ac:dyDescent="0.25">
      <c r="A100" s="12">
        <v>43389</v>
      </c>
      <c r="B100" s="8">
        <v>20750630</v>
      </c>
      <c r="C100" s="13" t="s">
        <v>105</v>
      </c>
      <c r="D100" s="14">
        <f>IF(MAX(data!D:D)&lt;'Daily status(all)'!A100,"",SUMIFS(data!$E:$E,data!$C:$C,11000,data!$D:$D,"&lt;="&amp;'Daily status(all)'!$A100)/100000)</f>
        <v>1380399.8327990007</v>
      </c>
      <c r="E100" s="14">
        <f>IF(MAX(data!D:D)&lt;'Daily status(all)'!A100,"",SUMIFS(data!$E:$E,data!$C:$C,14000,data!$D:$D,"&lt;="&amp;'Daily status(all)'!$A100)/100000)</f>
        <v>168505.4834353</v>
      </c>
      <c r="F100" s="14">
        <f>IF(MAX(data!D:D)&lt;'Daily status(all)'!A100,"",SUM(D100:E100))</f>
        <v>1548905.3162343006</v>
      </c>
      <c r="G100" s="15">
        <f>IF(MAX(data!D:D)&lt;'Daily status(all)'!A100,"",F100/$F$8)</f>
        <v>0.18631923237970316</v>
      </c>
      <c r="H100" s="14">
        <f>IF(MAX(data!J:J)&lt;'Daily status(all)'!B100,"",SUM(SUMIFS(data!$K:$K,data!$I:$I,{"STATE_TRANSFER","LOCAL_TRANSFER","OTHER_RECURRENT"},data!J:J,"&lt;="&amp;'Daily status(all)'!B100)/100000))</f>
        <v>1746127.6983293002</v>
      </c>
      <c r="I100" s="15">
        <f>IF(MAX(data!J:J)&lt;'Daily status(all)'!B100,"",H100/$H$8)</f>
        <v>0.20653295424367571</v>
      </c>
      <c r="J100" s="14">
        <f>IF(MAX(data!J:J)&lt;'Daily status(all)'!B100,"",SUM(SUMIFS(data!$K:$K,data!$I:$I,{"CAPITAL_EXP"},data!J:J,"&lt;="&amp;'Daily status(all)'!B100)/100000))</f>
        <v>225974.11099849993</v>
      </c>
      <c r="K100" s="15">
        <f>IF(MAX(data!J:J)&lt;'Daily status(all)'!B100,"",J100/$J$8)</f>
        <v>7.1966689935961392E-2</v>
      </c>
      <c r="L100" s="14">
        <f>IF(MAX(data!J:J)&lt;'Daily status(all)'!B100,"",SUM(SUMIFS(data!$K:$K,data!$I:$I,{31100,31200,32100,32200},data!J:J,"&lt;="&amp;'Daily status(all)'!B100)/100000))</f>
        <v>26026.492960999996</v>
      </c>
      <c r="M100" s="15">
        <f>IF(MAX(data!J:J)&lt;'Daily status(all)'!B100,"",L100/$L$8)</f>
        <v>1.6714077526394203E-2</v>
      </c>
      <c r="N100" s="16">
        <f>IF(MAX(data!J:J)&lt;'Daily status(all)'!B100,"",H100+J100+L100)</f>
        <v>1998128.3022888</v>
      </c>
      <c r="O100" s="15">
        <f>IF(MAX(data!J:J)&lt;'Daily status(all)'!B100,"",N100/$N$8)</f>
        <v>0.15193023810599107</v>
      </c>
      <c r="P100" s="17">
        <f t="shared" si="1"/>
        <v>0.77517810766209205</v>
      </c>
    </row>
    <row r="101" spans="1:16" x14ac:dyDescent="0.25">
      <c r="A101" s="12">
        <v>43390</v>
      </c>
      <c r="B101" s="8">
        <v>20750631</v>
      </c>
      <c r="C101" s="13" t="s">
        <v>11</v>
      </c>
      <c r="D101" s="14">
        <f>IF(MAX(data!D:D)&lt;'Daily status(all)'!A101,"",SUMIFS(data!$E:$E,data!$C:$C,11000,data!$D:$D,"&lt;="&amp;'Daily status(all)'!$A101)/100000)</f>
        <v>1386710.2556040003</v>
      </c>
      <c r="E101" s="14">
        <f>IF(MAX(data!D:D)&lt;'Daily status(all)'!A101,"",SUMIFS(data!$E:$E,data!$C:$C,14000,data!$D:$D,"&lt;="&amp;'Daily status(all)'!$A101)/100000)</f>
        <v>168514.642055</v>
      </c>
      <c r="F101" s="14">
        <f>IF(MAX(data!D:D)&lt;'Daily status(all)'!A101,"",SUM(D101:E101))</f>
        <v>1555224.8976590002</v>
      </c>
      <c r="G101" s="15">
        <f>IF(MAX(data!D:D)&lt;'Daily status(all)'!A101,"",F101/$F$8)</f>
        <v>0.18707942058983448</v>
      </c>
      <c r="H101" s="14">
        <f>IF(MAX(data!J:J)&lt;'Daily status(all)'!B101,"",SUM(SUMIFS(data!$K:$K,data!$I:$I,{"STATE_TRANSFER","LOCAL_TRANSFER","OTHER_RECURRENT"},data!J:J,"&lt;="&amp;'Daily status(all)'!B101)/100000))</f>
        <v>1746127.6983293002</v>
      </c>
      <c r="I101" s="15">
        <f>IF(MAX(data!J:J)&lt;'Daily status(all)'!B101,"",H101/$H$8)</f>
        <v>0.20653295424367571</v>
      </c>
      <c r="J101" s="14">
        <f>IF(MAX(data!J:J)&lt;'Daily status(all)'!B101,"",SUM(SUMIFS(data!$K:$K,data!$I:$I,{"CAPITAL_EXP"},data!J:J,"&lt;="&amp;'Daily status(all)'!B101)/100000))</f>
        <v>225974.11099849993</v>
      </c>
      <c r="K101" s="15">
        <f>IF(MAX(data!J:J)&lt;'Daily status(all)'!B101,"",J101/$J$8)</f>
        <v>7.1966689935961392E-2</v>
      </c>
      <c r="L101" s="14">
        <f>IF(MAX(data!J:J)&lt;'Daily status(all)'!B101,"",SUM(SUMIFS(data!$K:$K,data!$I:$I,{31100,31200,32100,32200},data!J:J,"&lt;="&amp;'Daily status(all)'!B101)/100000))</f>
        <v>26026.492960999996</v>
      </c>
      <c r="M101" s="15">
        <f>IF(MAX(data!J:J)&lt;'Daily status(all)'!B101,"",L101/$L$8)</f>
        <v>1.6714077526394203E-2</v>
      </c>
      <c r="N101" s="16">
        <f>IF(MAX(data!J:J)&lt;'Daily status(all)'!B101,"",H101+J101+L101)</f>
        <v>1998128.3022888</v>
      </c>
      <c r="O101" s="15">
        <f>IF(MAX(data!J:J)&lt;'Daily status(all)'!B101,"",N101/$N$8)</f>
        <v>0.15193023810599107</v>
      </c>
      <c r="P101" s="17">
        <f t="shared" si="1"/>
        <v>0.77834085823094223</v>
      </c>
    </row>
    <row r="102" spans="1:16" x14ac:dyDescent="0.25">
      <c r="A102" s="12">
        <v>43391</v>
      </c>
      <c r="B102" s="8">
        <v>20750701</v>
      </c>
      <c r="C102" s="13" t="s">
        <v>106</v>
      </c>
      <c r="D102" s="14">
        <f>IF(MAX(data!D:D)&lt;'Daily status(all)'!A102,"",SUMIFS(data!$E:$E,data!$C:$C,11000,data!$D:$D,"&lt;="&amp;'Daily status(all)'!$A102)/100000)</f>
        <v>1386710.2854640002</v>
      </c>
      <c r="E102" s="14">
        <f>IF(MAX(data!D:D)&lt;'Daily status(all)'!A102,"",SUMIFS(data!$E:$E,data!$C:$C,14000,data!$D:$D,"&lt;="&amp;'Daily status(all)'!$A102)/100000)</f>
        <v>168531.927723</v>
      </c>
      <c r="F102" s="14">
        <f>IF(MAX(data!D:D)&lt;'Daily status(all)'!A102,"",SUM(D102:E102))</f>
        <v>1555242.2131870002</v>
      </c>
      <c r="G102" s="15">
        <f>IF(MAX(data!D:D)&lt;'Daily status(all)'!A102,"",F102/$F$8)</f>
        <v>0.18708150349048142</v>
      </c>
      <c r="H102" s="14">
        <f>IF(MAX(data!J:J)&lt;'Daily status(all)'!B102,"",SUM(SUMIFS(data!$K:$K,data!$I:$I,{"STATE_TRANSFER","LOCAL_TRANSFER","OTHER_RECURRENT"},data!J:J,"&lt;="&amp;'Daily status(all)'!B102)/100000))</f>
        <v>1746127.6983293002</v>
      </c>
      <c r="I102" s="15">
        <f>IF(MAX(data!J:J)&lt;'Daily status(all)'!B102,"",H102/$H$8)</f>
        <v>0.20653295424367571</v>
      </c>
      <c r="J102" s="14">
        <f>IF(MAX(data!J:J)&lt;'Daily status(all)'!B102,"",SUM(SUMIFS(data!$K:$K,data!$I:$I,{"CAPITAL_EXP"},data!J:J,"&lt;="&amp;'Daily status(all)'!B102)/100000))</f>
        <v>225974.11099849993</v>
      </c>
      <c r="K102" s="15">
        <f>IF(MAX(data!J:J)&lt;'Daily status(all)'!B102,"",J102/$J$8)</f>
        <v>7.1966689935961392E-2</v>
      </c>
      <c r="L102" s="14">
        <f>IF(MAX(data!J:J)&lt;'Daily status(all)'!B102,"",SUM(SUMIFS(data!$K:$K,data!$I:$I,{31100,31200,32100,32200},data!J:J,"&lt;="&amp;'Daily status(all)'!B102)/100000))</f>
        <v>26026.492960999996</v>
      </c>
      <c r="M102" s="15">
        <f>IF(MAX(data!J:J)&lt;'Daily status(all)'!B102,"",L102/$L$8)</f>
        <v>1.6714077526394203E-2</v>
      </c>
      <c r="N102" s="16">
        <f>IF(MAX(data!J:J)&lt;'Daily status(all)'!B102,"",H102+J102+L102)</f>
        <v>1998128.3022888</v>
      </c>
      <c r="O102" s="15">
        <f>IF(MAX(data!J:J)&lt;'Daily status(all)'!B102,"",N102/$N$8)</f>
        <v>0.15193023810599107</v>
      </c>
      <c r="P102" s="17">
        <f t="shared" si="1"/>
        <v>0.77834952410489044</v>
      </c>
    </row>
    <row r="103" spans="1:16" x14ac:dyDescent="0.25">
      <c r="A103" s="12">
        <v>43392</v>
      </c>
      <c r="B103" s="8">
        <v>20750702</v>
      </c>
      <c r="C103" s="13" t="s">
        <v>107</v>
      </c>
      <c r="D103" s="14">
        <f>IF(MAX(data!D:D)&lt;'Daily status(all)'!A103,"",SUMIFS(data!$E:$E,data!$C:$C,11000,data!$D:$D,"&lt;="&amp;'Daily status(all)'!$A103)/100000)</f>
        <v>1386710.2854640002</v>
      </c>
      <c r="E103" s="14">
        <f>IF(MAX(data!D:D)&lt;'Daily status(all)'!A103,"",SUMIFS(data!$E:$E,data!$C:$C,14000,data!$D:$D,"&lt;="&amp;'Daily status(all)'!$A103)/100000)</f>
        <v>168531.927723</v>
      </c>
      <c r="F103" s="14">
        <f>IF(MAX(data!D:D)&lt;'Daily status(all)'!A103,"",SUM(D103:E103))</f>
        <v>1555242.2131870002</v>
      </c>
      <c r="G103" s="15">
        <f>IF(MAX(data!D:D)&lt;'Daily status(all)'!A103,"",F103/$F$8)</f>
        <v>0.18708150349048142</v>
      </c>
      <c r="H103" s="14">
        <f>IF(MAX(data!J:J)&lt;'Daily status(all)'!B103,"",SUM(SUMIFS(data!$K:$K,data!$I:$I,{"STATE_TRANSFER","LOCAL_TRANSFER","OTHER_RECURRENT"},data!J:J,"&lt;="&amp;'Daily status(all)'!B103)/100000))</f>
        <v>1746127.6983293002</v>
      </c>
      <c r="I103" s="15">
        <f>IF(MAX(data!J:J)&lt;'Daily status(all)'!B103,"",H103/$H$8)</f>
        <v>0.20653295424367571</v>
      </c>
      <c r="J103" s="14">
        <f>IF(MAX(data!J:J)&lt;'Daily status(all)'!B103,"",SUM(SUMIFS(data!$K:$K,data!$I:$I,{"CAPITAL_EXP"},data!J:J,"&lt;="&amp;'Daily status(all)'!B103)/100000))</f>
        <v>225974.11099849993</v>
      </c>
      <c r="K103" s="15">
        <f>IF(MAX(data!J:J)&lt;'Daily status(all)'!B103,"",J103/$J$8)</f>
        <v>7.1966689935961392E-2</v>
      </c>
      <c r="L103" s="14">
        <f>IF(MAX(data!J:J)&lt;'Daily status(all)'!B103,"",SUM(SUMIFS(data!$K:$K,data!$I:$I,{31100,31200,32100,32200},data!J:J,"&lt;="&amp;'Daily status(all)'!B103)/100000))</f>
        <v>26026.492960999996</v>
      </c>
      <c r="M103" s="15">
        <f>IF(MAX(data!J:J)&lt;'Daily status(all)'!B103,"",L103/$L$8)</f>
        <v>1.6714077526394203E-2</v>
      </c>
      <c r="N103" s="16">
        <f>IF(MAX(data!J:J)&lt;'Daily status(all)'!B103,"",H103+J103+L103)</f>
        <v>1998128.3022888</v>
      </c>
      <c r="O103" s="15">
        <f>IF(MAX(data!J:J)&lt;'Daily status(all)'!B103,"",N103/$N$8)</f>
        <v>0.15193023810599107</v>
      </c>
      <c r="P103" s="17">
        <f t="shared" si="1"/>
        <v>0.77834952410489044</v>
      </c>
    </row>
    <row r="104" spans="1:16" x14ac:dyDescent="0.25">
      <c r="A104" s="12">
        <v>43393</v>
      </c>
      <c r="B104" s="8">
        <v>20750703</v>
      </c>
      <c r="C104" s="13" t="s">
        <v>108</v>
      </c>
      <c r="D104" s="14">
        <f>IF(MAX(data!D:D)&lt;'Daily status(all)'!A104,"",SUMIFS(data!$E:$E,data!$C:$C,11000,data!$D:$D,"&lt;="&amp;'Daily status(all)'!$A104)/100000)</f>
        <v>1386710.2854640002</v>
      </c>
      <c r="E104" s="14">
        <f>IF(MAX(data!D:D)&lt;'Daily status(all)'!A104,"",SUMIFS(data!$E:$E,data!$C:$C,14000,data!$D:$D,"&lt;="&amp;'Daily status(all)'!$A104)/100000)</f>
        <v>168531.927723</v>
      </c>
      <c r="F104" s="14">
        <f>IF(MAX(data!D:D)&lt;'Daily status(all)'!A104,"",SUM(D104:E104))</f>
        <v>1555242.2131870002</v>
      </c>
      <c r="G104" s="15">
        <f>IF(MAX(data!D:D)&lt;'Daily status(all)'!A104,"",F104/$F$8)</f>
        <v>0.18708150349048142</v>
      </c>
      <c r="H104" s="14">
        <f>IF(MAX(data!J:J)&lt;'Daily status(all)'!B104,"",SUM(SUMIFS(data!$K:$K,data!$I:$I,{"STATE_TRANSFER","LOCAL_TRANSFER","OTHER_RECURRENT"},data!J:J,"&lt;="&amp;'Daily status(all)'!B104)/100000))</f>
        <v>1746127.6983293002</v>
      </c>
      <c r="I104" s="15">
        <f>IF(MAX(data!J:J)&lt;'Daily status(all)'!B104,"",H104/$H$8)</f>
        <v>0.20653295424367571</v>
      </c>
      <c r="J104" s="14">
        <f>IF(MAX(data!J:J)&lt;'Daily status(all)'!B104,"",SUM(SUMIFS(data!$K:$K,data!$I:$I,{"CAPITAL_EXP"},data!J:J,"&lt;="&amp;'Daily status(all)'!B104)/100000))</f>
        <v>225974.11099849993</v>
      </c>
      <c r="K104" s="15">
        <f>IF(MAX(data!J:J)&lt;'Daily status(all)'!B104,"",J104/$J$8)</f>
        <v>7.1966689935961392E-2</v>
      </c>
      <c r="L104" s="14">
        <f>IF(MAX(data!J:J)&lt;'Daily status(all)'!B104,"",SUM(SUMIFS(data!$K:$K,data!$I:$I,{31100,31200,32100,32200},data!J:J,"&lt;="&amp;'Daily status(all)'!B104)/100000))</f>
        <v>26026.492960999996</v>
      </c>
      <c r="M104" s="15">
        <f>IF(MAX(data!J:J)&lt;'Daily status(all)'!B104,"",L104/$L$8)</f>
        <v>1.6714077526394203E-2</v>
      </c>
      <c r="N104" s="16">
        <f>IF(MAX(data!J:J)&lt;'Daily status(all)'!B104,"",H104+J104+L104)</f>
        <v>1998128.3022888</v>
      </c>
      <c r="O104" s="15">
        <f>IF(MAX(data!J:J)&lt;'Daily status(all)'!B104,"",N104/$N$8)</f>
        <v>0.15193023810599107</v>
      </c>
      <c r="P104" s="17">
        <f t="shared" si="1"/>
        <v>0.77834952410489044</v>
      </c>
    </row>
    <row r="105" spans="1:16" x14ac:dyDescent="0.25">
      <c r="A105" s="12">
        <v>43394</v>
      </c>
      <c r="B105" s="8">
        <v>20750704</v>
      </c>
      <c r="C105" s="13" t="s">
        <v>109</v>
      </c>
      <c r="D105" s="14">
        <f>IF(MAX(data!D:D)&lt;'Daily status(all)'!A105,"",SUMIFS(data!$E:$E,data!$C:$C,11000,data!$D:$D,"&lt;="&amp;'Daily status(all)'!$A105)/100000)</f>
        <v>1398241.4479840002</v>
      </c>
      <c r="E105" s="14">
        <f>IF(MAX(data!D:D)&lt;'Daily status(all)'!A105,"",SUMIFS(data!$E:$E,data!$C:$C,14000,data!$D:$D,"&lt;="&amp;'Daily status(all)'!$A105)/100000)</f>
        <v>169231.05731200002</v>
      </c>
      <c r="F105" s="14">
        <f>IF(MAX(data!D:D)&lt;'Daily status(all)'!A105,"",SUM(D105:E105))</f>
        <v>1567472.5052960003</v>
      </c>
      <c r="G105" s="15">
        <f>IF(MAX(data!D:D)&lt;'Daily status(all)'!A105,"",F105/$F$8)</f>
        <v>0.18855269647667924</v>
      </c>
      <c r="H105" s="14">
        <f>IF(MAX(data!J:J)&lt;'Daily status(all)'!B105,"",SUM(SUMIFS(data!$K:$K,data!$I:$I,{"STATE_TRANSFER","LOCAL_TRANSFER","OTHER_RECURRENT"},data!J:J,"&lt;="&amp;'Daily status(all)'!B105)/100000))</f>
        <v>1746475.4387053</v>
      </c>
      <c r="I105" s="15">
        <f>IF(MAX(data!J:J)&lt;'Daily status(all)'!B105,"",H105/$H$8)</f>
        <v>0.20657408516854092</v>
      </c>
      <c r="J105" s="14">
        <f>IF(MAX(data!J:J)&lt;'Daily status(all)'!B105,"",SUM(SUMIFS(data!$K:$K,data!$I:$I,{"CAPITAL_EXP"},data!J:J,"&lt;="&amp;'Daily status(all)'!B105)/100000))</f>
        <v>225988.44644429997</v>
      </c>
      <c r="K105" s="15">
        <f>IF(MAX(data!J:J)&lt;'Daily status(all)'!B105,"",J105/$J$8)</f>
        <v>7.1971255390731528E-2</v>
      </c>
      <c r="L105" s="14">
        <f>IF(MAX(data!J:J)&lt;'Daily status(all)'!B105,"",SUM(SUMIFS(data!$K:$K,data!$I:$I,{31100,31200,32100,32200},data!J:J,"&lt;="&amp;'Daily status(all)'!B105)/100000))</f>
        <v>26026.492960999996</v>
      </c>
      <c r="M105" s="15">
        <f>IF(MAX(data!J:J)&lt;'Daily status(all)'!B105,"",L105/$L$8)</f>
        <v>1.6714077526394203E-2</v>
      </c>
      <c r="N105" s="16">
        <f>IF(MAX(data!J:J)&lt;'Daily status(all)'!B105,"",H105+J105+L105)</f>
        <v>1998490.3781105999</v>
      </c>
      <c r="O105" s="15">
        <f>IF(MAX(data!J:J)&lt;'Daily status(all)'!B105,"",N105/$N$8)</f>
        <v>0.1519577690036594</v>
      </c>
      <c r="P105" s="17">
        <f t="shared" si="1"/>
        <v>0.78432827221210355</v>
      </c>
    </row>
    <row r="106" spans="1:16" x14ac:dyDescent="0.25">
      <c r="A106" s="12">
        <v>43395</v>
      </c>
      <c r="B106" s="8">
        <v>20750705</v>
      </c>
      <c r="C106" s="13" t="s">
        <v>110</v>
      </c>
      <c r="D106" s="14">
        <f>IF(MAX(data!D:D)&lt;'Daily status(all)'!A106,"",SUMIFS(data!$E:$E,data!$C:$C,11000,data!$D:$D,"&lt;="&amp;'Daily status(all)'!$A106)/100000)</f>
        <v>1496647.7370340002</v>
      </c>
      <c r="E106" s="14">
        <f>IF(MAX(data!D:D)&lt;'Daily status(all)'!A106,"",SUMIFS(data!$E:$E,data!$C:$C,14000,data!$D:$D,"&lt;="&amp;'Daily status(all)'!$A106)/100000)</f>
        <v>169739.79890650001</v>
      </c>
      <c r="F106" s="14">
        <f>IF(MAX(data!D:D)&lt;'Daily status(all)'!A106,"",SUM(D106:E106))</f>
        <v>1666387.5359405002</v>
      </c>
      <c r="G106" s="15">
        <f>IF(MAX(data!D:D)&lt;'Daily status(all)'!A106,"",F106/$F$8)</f>
        <v>0.20045127567795959</v>
      </c>
      <c r="H106" s="14">
        <f>IF(MAX(data!J:J)&lt;'Daily status(all)'!B106,"",SUM(SUMIFS(data!$K:$K,data!$I:$I,{"STATE_TRANSFER","LOCAL_TRANSFER","OTHER_RECURRENT"},data!J:J,"&lt;="&amp;'Daily status(all)'!B106)/100000))</f>
        <v>1746998.7112588999</v>
      </c>
      <c r="I106" s="15">
        <f>IF(MAX(data!J:J)&lt;'Daily status(all)'!B106,"",H106/$H$8)</f>
        <v>0.206635978136892</v>
      </c>
      <c r="J106" s="14">
        <f>IF(MAX(data!J:J)&lt;'Daily status(all)'!B106,"",SUM(SUMIFS(data!$K:$K,data!$I:$I,{"CAPITAL_EXP"},data!J:J,"&lt;="&amp;'Daily status(all)'!B106)/100000))</f>
        <v>226108.2324635</v>
      </c>
      <c r="K106" s="15">
        <f>IF(MAX(data!J:J)&lt;'Daily status(all)'!B106,"",J106/$J$8)</f>
        <v>7.2009404023175932E-2</v>
      </c>
      <c r="L106" s="14">
        <f>IF(MAX(data!J:J)&lt;'Daily status(all)'!B106,"",SUM(SUMIFS(data!$K:$K,data!$I:$I,{31100,31200,32100,32200},data!J:J,"&lt;="&amp;'Daily status(all)'!B106)/100000))</f>
        <v>26026.492960999996</v>
      </c>
      <c r="M106" s="15">
        <f>IF(MAX(data!J:J)&lt;'Daily status(all)'!B106,"",L106/$L$8)</f>
        <v>1.6714077526394203E-2</v>
      </c>
      <c r="N106" s="16">
        <f>IF(MAX(data!J:J)&lt;'Daily status(all)'!B106,"",H106+J106+L106)</f>
        <v>1999133.4366833998</v>
      </c>
      <c r="O106" s="15">
        <f>IF(MAX(data!J:J)&lt;'Daily status(all)'!B106,"",N106/$N$8)</f>
        <v>0.15200666478376004</v>
      </c>
      <c r="P106" s="17">
        <f t="shared" si="1"/>
        <v>0.83355493203348574</v>
      </c>
    </row>
    <row r="107" spans="1:16" x14ac:dyDescent="0.25">
      <c r="A107" s="12">
        <v>43396</v>
      </c>
      <c r="B107" s="8">
        <v>20750706</v>
      </c>
      <c r="C107" s="13" t="s">
        <v>111</v>
      </c>
      <c r="D107" s="14">
        <f>IF(MAX(data!D:D)&lt;'Daily status(all)'!A107,"",SUMIFS(data!$E:$E,data!$C:$C,11000,data!$D:$D,"&lt;="&amp;'Daily status(all)'!$A107)/100000)</f>
        <v>1502384.8856190003</v>
      </c>
      <c r="E107" s="14">
        <f>IF(MAX(data!D:D)&lt;'Daily status(all)'!A107,"",SUMIFS(data!$E:$E,data!$C:$C,14000,data!$D:$D,"&lt;="&amp;'Daily status(all)'!$A107)/100000)</f>
        <v>170086.94000130001</v>
      </c>
      <c r="F107" s="14">
        <f>IF(MAX(data!D:D)&lt;'Daily status(all)'!A107,"",SUM(D107:E107))</f>
        <v>1672471.8256203004</v>
      </c>
      <c r="G107" s="15">
        <f>IF(MAX(data!D:D)&lt;'Daily status(all)'!A107,"",F107/$F$8)</f>
        <v>0.20118316042961903</v>
      </c>
      <c r="H107" s="14">
        <f>IF(MAX(data!J:J)&lt;'Daily status(all)'!B107,"",SUM(SUMIFS(data!$K:$K,data!$I:$I,{"STATE_TRANSFER","LOCAL_TRANSFER","OTHER_RECURRENT"},data!J:J,"&lt;="&amp;'Daily status(all)'!B107)/100000))</f>
        <v>1747957.8141406998</v>
      </c>
      <c r="I107" s="15">
        <f>IF(MAX(data!J:J)&lt;'Daily status(all)'!B107,"",H107/$H$8)</f>
        <v>0.20674942135859409</v>
      </c>
      <c r="J107" s="14">
        <f>IF(MAX(data!J:J)&lt;'Daily status(all)'!B107,"",SUM(SUMIFS(data!$K:$K,data!$I:$I,{"CAPITAL_EXP"},data!J:J,"&lt;="&amp;'Daily status(all)'!B107)/100000))</f>
        <v>229511.3090635</v>
      </c>
      <c r="K107" s="15">
        <f>IF(MAX(data!J:J)&lt;'Daily status(all)'!B107,"",J107/$J$8)</f>
        <v>7.3093192592664544E-2</v>
      </c>
      <c r="L107" s="14">
        <f>IF(MAX(data!J:J)&lt;'Daily status(all)'!B107,"",SUM(SUMIFS(data!$K:$K,data!$I:$I,{31100,31200,32100,32200},data!J:J,"&lt;="&amp;'Daily status(all)'!B107)/100000))</f>
        <v>26026.492960999996</v>
      </c>
      <c r="M107" s="15">
        <f>IF(MAX(data!J:J)&lt;'Daily status(all)'!B107,"",L107/$L$8)</f>
        <v>1.6714077526394203E-2</v>
      </c>
      <c r="N107" s="16">
        <f>IF(MAX(data!J:J)&lt;'Daily status(all)'!B107,"",H107+J107+L107)</f>
        <v>2003495.6161651998</v>
      </c>
      <c r="O107" s="15">
        <f>IF(MAX(data!J:J)&lt;'Daily status(all)'!B107,"",N107/$N$8)</f>
        <v>0.15233834867341406</v>
      </c>
      <c r="P107" s="17">
        <f t="shared" si="1"/>
        <v>0.8347768830268284</v>
      </c>
    </row>
    <row r="108" spans="1:16" x14ac:dyDescent="0.25">
      <c r="A108" s="12">
        <v>43397</v>
      </c>
      <c r="B108" s="8">
        <v>20750707</v>
      </c>
      <c r="C108" s="13" t="s">
        <v>112</v>
      </c>
      <c r="D108" s="14">
        <f>IF(MAX(data!D:D)&lt;'Daily status(all)'!A108,"",SUMIFS(data!$E:$E,data!$C:$C,11000,data!$D:$D,"&lt;="&amp;'Daily status(all)'!$A108)/100000)</f>
        <v>1515861.8795390003</v>
      </c>
      <c r="E108" s="14">
        <f>IF(MAX(data!D:D)&lt;'Daily status(all)'!A108,"",SUMIFS(data!$E:$E,data!$C:$C,14000,data!$D:$D,"&lt;="&amp;'Daily status(all)'!$A108)/100000)</f>
        <v>170401.79812920003</v>
      </c>
      <c r="F108" s="14">
        <f>IF(MAX(data!D:D)&lt;'Daily status(all)'!A108,"",SUM(D108:E108))</f>
        <v>1686263.6776682003</v>
      </c>
      <c r="G108" s="15">
        <f>IF(MAX(data!D:D)&lt;'Daily status(all)'!A108,"",F108/$F$8)</f>
        <v>0.20284219488429223</v>
      </c>
      <c r="H108" s="14">
        <f>IF(MAX(data!J:J)&lt;'Daily status(all)'!B108,"",SUM(SUMIFS(data!$K:$K,data!$I:$I,{"STATE_TRANSFER","LOCAL_TRANSFER","OTHER_RECURRENT"},data!J:J,"&lt;="&amp;'Daily status(all)'!B108)/100000))</f>
        <v>1751830.2528166999</v>
      </c>
      <c r="I108" s="15">
        <f>IF(MAX(data!J:J)&lt;'Daily status(all)'!B108,"",H108/$H$8)</f>
        <v>0.20720745555657802</v>
      </c>
      <c r="J108" s="14">
        <f>IF(MAX(data!J:J)&lt;'Daily status(all)'!B108,"",SUM(SUMIFS(data!$K:$K,data!$I:$I,{"CAPITAL_EXP"},data!J:J,"&lt;="&amp;'Daily status(all)'!B108)/100000))</f>
        <v>226588.05851249999</v>
      </c>
      <c r="K108" s="15">
        <f>IF(MAX(data!J:J)&lt;'Daily status(all)'!B108,"",J108/$J$8)</f>
        <v>7.2162215742797256E-2</v>
      </c>
      <c r="L108" s="14">
        <f>IF(MAX(data!J:J)&lt;'Daily status(all)'!B108,"",SUM(SUMIFS(data!$K:$K,data!$I:$I,{31100,31200,32100,32200},data!J:J,"&lt;="&amp;'Daily status(all)'!B108)/100000))</f>
        <v>26026.492960999996</v>
      </c>
      <c r="M108" s="15">
        <f>IF(MAX(data!J:J)&lt;'Daily status(all)'!B108,"",L108/$L$8)</f>
        <v>1.6714077526394203E-2</v>
      </c>
      <c r="N108" s="16">
        <f>IF(MAX(data!J:J)&lt;'Daily status(all)'!B108,"",H108+J108+L108)</f>
        <v>2004444.8042901999</v>
      </c>
      <c r="O108" s="15">
        <f>IF(MAX(data!J:J)&lt;'Daily status(all)'!B108,"",N108/$N$8)</f>
        <v>0.15241052140510172</v>
      </c>
      <c r="P108" s="17">
        <f t="shared" si="1"/>
        <v>0.84126221588093486</v>
      </c>
    </row>
    <row r="109" spans="1:16" x14ac:dyDescent="0.25">
      <c r="A109" s="12">
        <v>43398</v>
      </c>
      <c r="B109" s="8">
        <v>20750708</v>
      </c>
      <c r="C109" s="13" t="s">
        <v>113</v>
      </c>
      <c r="D109" s="14">
        <f>IF(MAX(data!D:D)&lt;'Daily status(all)'!A109,"",SUMIFS(data!$E:$E,data!$C:$C,11000,data!$D:$D,"&lt;="&amp;'Daily status(all)'!$A109)/100000)</f>
        <v>1529821.5610890002</v>
      </c>
      <c r="E109" s="14">
        <f>IF(MAX(data!D:D)&lt;'Daily status(all)'!A109,"",SUMIFS(data!$E:$E,data!$C:$C,14000,data!$D:$D,"&lt;="&amp;'Daily status(all)'!$A109)/100000)</f>
        <v>170894.39666740003</v>
      </c>
      <c r="F109" s="14">
        <f>IF(MAX(data!D:D)&lt;'Daily status(all)'!A109,"",SUM(D109:E109))</f>
        <v>1700715.9577564001</v>
      </c>
      <c r="G109" s="15">
        <f>IF(MAX(data!D:D)&lt;'Daily status(all)'!A109,"",F109/$F$8)</f>
        <v>0.20458067282993994</v>
      </c>
      <c r="H109" s="14">
        <f>IF(MAX(data!J:J)&lt;'Daily status(all)'!B109,"",SUM(SUMIFS(data!$K:$K,data!$I:$I,{"STATE_TRANSFER","LOCAL_TRANSFER","OTHER_RECURRENT"},data!J:J,"&lt;="&amp;'Daily status(all)'!B109)/100000))</f>
        <v>1755219.2645067</v>
      </c>
      <c r="I109" s="15">
        <f>IF(MAX(data!J:J)&lt;'Daily status(all)'!B109,"",H109/$H$8)</f>
        <v>0.20760830974208333</v>
      </c>
      <c r="J109" s="14">
        <f>IF(MAX(data!J:J)&lt;'Daily status(all)'!B109,"",SUM(SUMIFS(data!$K:$K,data!$I:$I,{"CAPITAL_EXP"},data!J:J,"&lt;="&amp;'Daily status(all)'!B109)/100000))</f>
        <v>227349.59684000001</v>
      </c>
      <c r="K109" s="15">
        <f>IF(MAX(data!J:J)&lt;'Daily status(all)'!B109,"",J109/$J$8)</f>
        <v>7.240474526287094E-2</v>
      </c>
      <c r="L109" s="14">
        <f>IF(MAX(data!J:J)&lt;'Daily status(all)'!B109,"",SUM(SUMIFS(data!$K:$K,data!$I:$I,{31100,31200,32100,32200},data!J:J,"&lt;="&amp;'Daily status(all)'!B109)/100000))</f>
        <v>41026.492960999996</v>
      </c>
      <c r="M109" s="15">
        <f>IF(MAX(data!J:J)&lt;'Daily status(all)'!B109,"",L109/$L$8)</f>
        <v>2.6346998998818358E-2</v>
      </c>
      <c r="N109" s="16">
        <f>IF(MAX(data!J:J)&lt;'Daily status(all)'!B109,"",H109+J109+L109)</f>
        <v>2023595.3543076999</v>
      </c>
      <c r="O109" s="15">
        <f>IF(MAX(data!J:J)&lt;'Daily status(all)'!B109,"",N109/$N$8)</f>
        <v>0.15386665794082202</v>
      </c>
      <c r="P109" s="17">
        <f t="shared" si="1"/>
        <v>0.84044270715290248</v>
      </c>
    </row>
    <row r="110" spans="1:16" x14ac:dyDescent="0.25">
      <c r="A110" s="12">
        <v>43399</v>
      </c>
      <c r="B110" s="8">
        <v>20750709</v>
      </c>
      <c r="C110" s="13" t="s">
        <v>114</v>
      </c>
      <c r="D110" s="14">
        <f>IF(MAX(data!D:D)&lt;'Daily status(all)'!A110,"",SUMIFS(data!$E:$E,data!$C:$C,11000,data!$D:$D,"&lt;="&amp;'Daily status(all)'!$A110)/100000)</f>
        <v>1537566.9725959999</v>
      </c>
      <c r="E110" s="14">
        <f>IF(MAX(data!D:D)&lt;'Daily status(all)'!A110,"",SUMIFS(data!$E:$E,data!$C:$C,14000,data!$D:$D,"&lt;="&amp;'Daily status(all)'!$A110)/100000)</f>
        <v>171219.53420380002</v>
      </c>
      <c r="F110" s="14">
        <f>IF(MAX(data!D:D)&lt;'Daily status(all)'!A110,"",SUM(D110:E110))</f>
        <v>1708786.5067997999</v>
      </c>
      <c r="G110" s="15">
        <f>IF(MAX(data!D:D)&lt;'Daily status(all)'!A110,"",F110/$F$8)</f>
        <v>0.20555148653100255</v>
      </c>
      <c r="H110" s="14">
        <f>IF(MAX(data!J:J)&lt;'Daily status(all)'!B110,"",SUM(SUMIFS(data!$K:$K,data!$I:$I,{"STATE_TRANSFER","LOCAL_TRANSFER","OTHER_RECURRENT"},data!J:J,"&lt;="&amp;'Daily status(all)'!B110)/100000))</f>
        <v>1769175.2568306997</v>
      </c>
      <c r="I110" s="15">
        <f>IF(MAX(data!J:J)&lt;'Daily status(all)'!B110,"",H110/$H$8)</f>
        <v>0.20925903226760972</v>
      </c>
      <c r="J110" s="14">
        <f>IF(MAX(data!J:J)&lt;'Daily status(all)'!B110,"",SUM(SUMIFS(data!$K:$K,data!$I:$I,{"CAPITAL_EXP"},data!J:J,"&lt;="&amp;'Daily status(all)'!B110)/100000))</f>
        <v>227782.71257349997</v>
      </c>
      <c r="K110" s="15">
        <f>IF(MAX(data!J:J)&lt;'Daily status(all)'!B110,"",J110/$J$8)</f>
        <v>7.2542681000559869E-2</v>
      </c>
      <c r="L110" s="14">
        <f>IF(MAX(data!J:J)&lt;'Daily status(all)'!B110,"",SUM(SUMIFS(data!$K:$K,data!$I:$I,{31100,31200,32100,32200},data!J:J,"&lt;="&amp;'Daily status(all)'!B110)/100000))</f>
        <v>41026.492960999996</v>
      </c>
      <c r="M110" s="15">
        <f>IF(MAX(data!J:J)&lt;'Daily status(all)'!B110,"",L110/$L$8)</f>
        <v>2.6346998998818358E-2</v>
      </c>
      <c r="N110" s="16">
        <f>IF(MAX(data!J:J)&lt;'Daily status(all)'!B110,"",H110+J110+L110)</f>
        <v>2037984.4623651996</v>
      </c>
      <c r="O110" s="15">
        <f>IF(MAX(data!J:J)&lt;'Daily status(all)'!B110,"",N110/$N$8)</f>
        <v>0.154960752154294</v>
      </c>
      <c r="P110" s="17">
        <f t="shared" si="1"/>
        <v>0.83846885899054091</v>
      </c>
    </row>
    <row r="111" spans="1:16" x14ac:dyDescent="0.25">
      <c r="A111" s="12">
        <v>43400</v>
      </c>
      <c r="B111" s="8">
        <v>20750710</v>
      </c>
      <c r="C111" s="13" t="s">
        <v>115</v>
      </c>
      <c r="D111" s="14">
        <f>IF(MAX(data!D:D)&lt;'Daily status(all)'!A111,"",SUMIFS(data!$E:$E,data!$C:$C,11000,data!$D:$D,"&lt;="&amp;'Daily status(all)'!$A111)/100000)</f>
        <v>1537695.5971560001</v>
      </c>
      <c r="E111" s="14">
        <f>IF(MAX(data!D:D)&lt;'Daily status(all)'!A111,"",SUMIFS(data!$E:$E,data!$C:$C,14000,data!$D:$D,"&lt;="&amp;'Daily status(all)'!$A111)/100000)</f>
        <v>171220.71129340003</v>
      </c>
      <c r="F111" s="14">
        <f>IF(MAX(data!D:D)&lt;'Daily status(all)'!A111,"",SUM(D111:E111))</f>
        <v>1708916.3084494001</v>
      </c>
      <c r="G111" s="15">
        <f>IF(MAX(data!D:D)&lt;'Daily status(all)'!A111,"",F111/$F$8)</f>
        <v>0.20556710048975244</v>
      </c>
      <c r="H111" s="14">
        <f>IF(MAX(data!J:J)&lt;'Daily status(all)'!B111,"",SUM(SUMIFS(data!$K:$K,data!$I:$I,{"STATE_TRANSFER","LOCAL_TRANSFER","OTHER_RECURRENT"},data!J:J,"&lt;="&amp;'Daily status(all)'!B111)/100000))</f>
        <v>1770209.7248306996</v>
      </c>
      <c r="I111" s="15">
        <f>IF(MAX(data!J:J)&lt;'Daily status(all)'!B111,"",H111/$H$8)</f>
        <v>0.20938138971736264</v>
      </c>
      <c r="J111" s="14">
        <f>IF(MAX(data!J:J)&lt;'Daily status(all)'!B111,"",SUM(SUMIFS(data!$K:$K,data!$I:$I,{"CAPITAL_EXP"},data!J:J,"&lt;="&amp;'Daily status(all)'!B111)/100000))</f>
        <v>227782.71257349997</v>
      </c>
      <c r="K111" s="15">
        <f>IF(MAX(data!J:J)&lt;'Daily status(all)'!B111,"",J111/$J$8)</f>
        <v>7.2542681000559869E-2</v>
      </c>
      <c r="L111" s="14">
        <f>IF(MAX(data!J:J)&lt;'Daily status(all)'!B111,"",SUM(SUMIFS(data!$K:$K,data!$I:$I,{31100,31200,32100,32200},data!J:J,"&lt;="&amp;'Daily status(all)'!B111)/100000))</f>
        <v>41026.492960999996</v>
      </c>
      <c r="M111" s="15">
        <f>IF(MAX(data!J:J)&lt;'Daily status(all)'!B111,"",L111/$L$8)</f>
        <v>2.6346998998818358E-2</v>
      </c>
      <c r="N111" s="16">
        <f>IF(MAX(data!J:J)&lt;'Daily status(all)'!B111,"",H111+J111+L111)</f>
        <v>2039018.9303651995</v>
      </c>
      <c r="O111" s="15">
        <f>IF(MAX(data!J:J)&lt;'Daily status(all)'!B111,"",N111/$N$8)</f>
        <v>0.15503940925022372</v>
      </c>
      <c r="P111" s="17">
        <f t="shared" si="1"/>
        <v>0.83810713230765532</v>
      </c>
    </row>
    <row r="112" spans="1:16" x14ac:dyDescent="0.25">
      <c r="A112" s="12">
        <v>43401</v>
      </c>
      <c r="B112" s="8">
        <v>20750711</v>
      </c>
      <c r="C112" s="13" t="s">
        <v>116</v>
      </c>
      <c r="D112" s="14">
        <f>IF(MAX(data!D:D)&lt;'Daily status(all)'!A112,"",SUMIFS(data!$E:$E,data!$C:$C,11000,data!$D:$D,"&lt;="&amp;'Daily status(all)'!$A112)/100000)</f>
        <v>1552341.1061760001</v>
      </c>
      <c r="E112" s="14">
        <f>IF(MAX(data!D:D)&lt;'Daily status(all)'!A112,"",SUMIFS(data!$E:$E,data!$C:$C,14000,data!$D:$D,"&lt;="&amp;'Daily status(all)'!$A112)/100000)</f>
        <v>172820.03349840004</v>
      </c>
      <c r="F112" s="14">
        <f>IF(MAX(data!D:D)&lt;'Daily status(all)'!A112,"",SUM(D112:E112))</f>
        <v>1725161.1396744002</v>
      </c>
      <c r="G112" s="15">
        <f>IF(MAX(data!D:D)&lt;'Daily status(all)'!A112,"",F112/$F$8)</f>
        <v>0.20752120604562876</v>
      </c>
      <c r="H112" s="14">
        <f>IF(MAX(data!J:J)&lt;'Daily status(all)'!B112,"",SUM(SUMIFS(data!$K:$K,data!$I:$I,{"STATE_TRANSFER","LOCAL_TRANSFER","OTHER_RECURRENT"},data!J:J,"&lt;="&amp;'Daily status(all)'!B112)/100000))</f>
        <v>1776804.5836656997</v>
      </c>
      <c r="I112" s="15">
        <f>IF(MAX(data!J:J)&lt;'Daily status(all)'!B112,"",H112/$H$8)</f>
        <v>0.21016143328423109</v>
      </c>
      <c r="J112" s="14">
        <f>IF(MAX(data!J:J)&lt;'Daily status(all)'!B112,"",SUM(SUMIFS(data!$K:$K,data!$I:$I,{"CAPITAL_EXP"},data!J:J,"&lt;="&amp;'Daily status(all)'!B112)/100000))</f>
        <v>231083.93953249999</v>
      </c>
      <c r="K112" s="15">
        <f>IF(MAX(data!J:J)&lt;'Daily status(all)'!B112,"",J112/$J$8)</f>
        <v>7.3594033192706201E-2</v>
      </c>
      <c r="L112" s="14">
        <f>IF(MAX(data!J:J)&lt;'Daily status(all)'!B112,"",SUM(SUMIFS(data!$K:$K,data!$I:$I,{31100,31200,32100,32200},data!J:J,"&lt;="&amp;'Daily status(all)'!B112)/100000))</f>
        <v>45026.492960999996</v>
      </c>
      <c r="M112" s="15">
        <f>IF(MAX(data!J:J)&lt;'Daily status(all)'!B112,"",L112/$L$8)</f>
        <v>2.8915778058131468E-2</v>
      </c>
      <c r="N112" s="16">
        <f>IF(MAX(data!J:J)&lt;'Daily status(all)'!B112,"",H112+J112+L112)</f>
        <v>2052915.0161591996</v>
      </c>
      <c r="O112" s="15">
        <f>IF(MAX(data!J:J)&lt;'Daily status(all)'!B112,"",N112/$N$8)</f>
        <v>0.15609601588604655</v>
      </c>
      <c r="P112" s="17">
        <f t="shared" si="1"/>
        <v>0.84034708017383275</v>
      </c>
    </row>
    <row r="113" spans="1:16" x14ac:dyDescent="0.25">
      <c r="A113" s="12">
        <v>43402</v>
      </c>
      <c r="B113" s="8">
        <v>20750712</v>
      </c>
      <c r="C113" s="13" t="s">
        <v>117</v>
      </c>
      <c r="D113" s="14">
        <f>IF(MAX(data!D:D)&lt;'Daily status(all)'!A113,"",SUMIFS(data!$E:$E,data!$C:$C,11000,data!$D:$D,"&lt;="&amp;'Daily status(all)'!$A113)/100000)</f>
        <v>1577411.4663760001</v>
      </c>
      <c r="E113" s="14">
        <f>IF(MAX(data!D:D)&lt;'Daily status(all)'!A113,"",SUMIFS(data!$E:$E,data!$C:$C,14000,data!$D:$D,"&lt;="&amp;'Daily status(all)'!$A113)/100000)</f>
        <v>173921.96113440001</v>
      </c>
      <c r="F113" s="14">
        <f>IF(MAX(data!D:D)&lt;'Daily status(all)'!A113,"",SUM(D113:E113))</f>
        <v>1751333.4275104001</v>
      </c>
      <c r="G113" s="15">
        <f>IF(MAX(data!D:D)&lt;'Daily status(all)'!A113,"",F113/$F$8)</f>
        <v>0.21066949440652075</v>
      </c>
      <c r="H113" s="14">
        <f>IF(MAX(data!J:J)&lt;'Daily status(all)'!B113,"",SUM(SUMIFS(data!$K:$K,data!$I:$I,{"STATE_TRANSFER","LOCAL_TRANSFER","OTHER_RECURRENT"},data!J:J,"&lt;="&amp;'Daily status(all)'!B113)/100000))</f>
        <v>1801819.4387856997</v>
      </c>
      <c r="I113" s="15">
        <f>IF(MAX(data!J:J)&lt;'Daily status(all)'!B113,"",H113/$H$8)</f>
        <v>0.21312020424517189</v>
      </c>
      <c r="J113" s="14">
        <f>IF(MAX(data!J:J)&lt;'Daily status(all)'!B113,"",SUM(SUMIFS(data!$K:$K,data!$I:$I,{"CAPITAL_EXP"},data!J:J,"&lt;="&amp;'Daily status(all)'!B113)/100000))</f>
        <v>233525.07698049999</v>
      </c>
      <c r="K113" s="15">
        <f>IF(MAX(data!J:J)&lt;'Daily status(all)'!B113,"",J113/$J$8)</f>
        <v>7.4371469957630332E-2</v>
      </c>
      <c r="L113" s="14">
        <f>IF(MAX(data!J:J)&lt;'Daily status(all)'!B113,"",SUM(SUMIFS(data!$K:$K,data!$I:$I,{31100,31200,32100,32200},data!J:J,"&lt;="&amp;'Daily status(all)'!B113)/100000))</f>
        <v>78826.492960999996</v>
      </c>
      <c r="M113" s="15">
        <f>IF(MAX(data!J:J)&lt;'Daily status(all)'!B113,"",L113/$L$8)</f>
        <v>5.0621961109327235E-2</v>
      </c>
      <c r="N113" s="16">
        <f>IF(MAX(data!J:J)&lt;'Daily status(all)'!B113,"",H113+J113+L113)</f>
        <v>2114171.0087271999</v>
      </c>
      <c r="O113" s="15">
        <f>IF(MAX(data!J:J)&lt;'Daily status(all)'!B113,"",N113/$N$8)</f>
        <v>0.160753693536483</v>
      </c>
      <c r="P113" s="17">
        <f t="shared" si="1"/>
        <v>0.82837831957820673</v>
      </c>
    </row>
    <row r="114" spans="1:16" x14ac:dyDescent="0.25">
      <c r="A114" s="12">
        <v>43403</v>
      </c>
      <c r="B114" s="8">
        <v>20750713</v>
      </c>
      <c r="C114" s="13" t="s">
        <v>118</v>
      </c>
      <c r="D114" s="14">
        <f>IF(MAX(data!D:D)&lt;'Daily status(all)'!A114,"",SUMIFS(data!$E:$E,data!$C:$C,11000,data!$D:$D,"&lt;="&amp;'Daily status(all)'!$A114)/100000)</f>
        <v>1600623.7192260001</v>
      </c>
      <c r="E114" s="14">
        <f>IF(MAX(data!D:D)&lt;'Daily status(all)'!A114,"",SUMIFS(data!$E:$E,data!$C:$C,14000,data!$D:$D,"&lt;="&amp;'Daily status(all)'!$A114)/100000)</f>
        <v>174431.57958040002</v>
      </c>
      <c r="F114" s="14">
        <f>IF(MAX(data!D:D)&lt;'Daily status(all)'!A114,"",SUM(D114:E114))</f>
        <v>1775055.2988064</v>
      </c>
      <c r="G114" s="15">
        <f>IF(MAX(data!D:D)&lt;'Daily status(all)'!A114,"",F114/$F$8)</f>
        <v>0.21352301992816228</v>
      </c>
      <c r="H114" s="14">
        <f>IF(MAX(data!J:J)&lt;'Daily status(all)'!B114,"",SUM(SUMIFS(data!$K:$K,data!$I:$I,{"STATE_TRANSFER","LOCAL_TRANSFER","OTHER_RECURRENT"},data!J:J,"&lt;="&amp;'Daily status(all)'!B114)/100000))</f>
        <v>1819606.2971046995</v>
      </c>
      <c r="I114" s="15">
        <f>IF(MAX(data!J:J)&lt;'Daily status(all)'!B114,"",H114/$H$8)</f>
        <v>0.21522404372887727</v>
      </c>
      <c r="J114" s="14">
        <f>IF(MAX(data!J:J)&lt;'Daily status(all)'!B114,"",SUM(SUMIFS(data!$K:$K,data!$I:$I,{"CAPITAL_EXP"},data!J:J,"&lt;="&amp;'Daily status(all)'!B114)/100000))</f>
        <v>238791.6489035</v>
      </c>
      <c r="K114" s="15">
        <f>IF(MAX(data!J:J)&lt;'Daily status(all)'!B114,"",J114/$J$8)</f>
        <v>7.6048731777284079E-2</v>
      </c>
      <c r="L114" s="14">
        <f>IF(MAX(data!J:J)&lt;'Daily status(all)'!B114,"",SUM(SUMIFS(data!$K:$K,data!$I:$I,{31100,31200,32100,32200},data!J:J,"&lt;="&amp;'Daily status(all)'!B114)/100000))</f>
        <v>78826.492960999996</v>
      </c>
      <c r="M114" s="15">
        <f>IF(MAX(data!J:J)&lt;'Daily status(all)'!B114,"",L114/$L$8)</f>
        <v>5.0621961109327235E-2</v>
      </c>
      <c r="N114" s="16">
        <f>IF(MAX(data!J:J)&lt;'Daily status(all)'!B114,"",H114+J114+L114)</f>
        <v>2137224.4389691995</v>
      </c>
      <c r="O114" s="15">
        <f>IF(MAX(data!J:J)&lt;'Daily status(all)'!B114,"",N114/$N$8)</f>
        <v>0.1625065905560662</v>
      </c>
      <c r="P114" s="17">
        <f t="shared" si="1"/>
        <v>0.8305422988998401</v>
      </c>
    </row>
    <row r="115" spans="1:16" x14ac:dyDescent="0.25">
      <c r="A115" s="12">
        <v>43404</v>
      </c>
      <c r="B115" s="8">
        <v>20750714</v>
      </c>
      <c r="C115" s="13" t="s">
        <v>119</v>
      </c>
      <c r="D115" s="14">
        <f>IF(MAX(data!D:D)&lt;'Daily status(all)'!A115,"",SUMIFS(data!$E:$E,data!$C:$C,11000,data!$D:$D,"&lt;="&amp;'Daily status(all)'!$A115)/100000)</f>
        <v>1616732.1434459998</v>
      </c>
      <c r="E115" s="14">
        <f>IF(MAX(data!D:D)&lt;'Daily status(all)'!A115,"",SUMIFS(data!$E:$E,data!$C:$C,14000,data!$D:$D,"&lt;="&amp;'Daily status(all)'!$A115)/100000)</f>
        <v>175041.35794690001</v>
      </c>
      <c r="F115" s="14">
        <f>IF(MAX(data!D:D)&lt;'Daily status(all)'!A115,"",SUM(D115:E115))</f>
        <v>1791773.5013928998</v>
      </c>
      <c r="G115" s="15">
        <f>IF(MAX(data!D:D)&lt;'Daily status(all)'!A115,"",F115/$F$8)</f>
        <v>0.21553406775661055</v>
      </c>
      <c r="H115" s="14">
        <f>IF(MAX(data!J:J)&lt;'Daily status(all)'!B115,"",SUM(SUMIFS(data!$K:$K,data!$I:$I,{"STATE_TRANSFER","LOCAL_TRANSFER","OTHER_RECURRENT"},data!J:J,"&lt;="&amp;'Daily status(all)'!B115)/100000))</f>
        <v>1830239.8621296997</v>
      </c>
      <c r="I115" s="15">
        <f>IF(MAX(data!J:J)&lt;'Daily status(all)'!B115,"",H115/$H$8)</f>
        <v>0.21648178770765775</v>
      </c>
      <c r="J115" s="14">
        <f>IF(MAX(data!J:J)&lt;'Daily status(all)'!B115,"",SUM(SUMIFS(data!$K:$K,data!$I:$I,{"CAPITAL_EXP"},data!J:J,"&lt;="&amp;'Daily status(all)'!B115)/100000))</f>
        <v>240774.62288149993</v>
      </c>
      <c r="K115" s="15">
        <f>IF(MAX(data!J:J)&lt;'Daily status(all)'!B115,"",J115/$J$8)</f>
        <v>7.6680255772644534E-2</v>
      </c>
      <c r="L115" s="14">
        <f>IF(MAX(data!J:J)&lt;'Daily status(all)'!B115,"",SUM(SUMIFS(data!$K:$K,data!$I:$I,{31100,31200,32100,32200},data!J:J,"&lt;="&amp;'Daily status(all)'!B115)/100000))</f>
        <v>78826.492960999996</v>
      </c>
      <c r="M115" s="15">
        <f>IF(MAX(data!J:J)&lt;'Daily status(all)'!B115,"",L115/$L$8)</f>
        <v>5.0621961109327235E-2</v>
      </c>
      <c r="N115" s="16">
        <f>IF(MAX(data!J:J)&lt;'Daily status(all)'!B115,"",H115+J115+L115)</f>
        <v>2149840.9779721997</v>
      </c>
      <c r="O115" s="15">
        <f>IF(MAX(data!J:J)&lt;'Daily status(all)'!B115,"",N115/$N$8)</f>
        <v>0.16346590521699345</v>
      </c>
      <c r="P115" s="17">
        <f t="shared" si="1"/>
        <v>0.833444668583329</v>
      </c>
    </row>
    <row r="116" spans="1:16" x14ac:dyDescent="0.25">
      <c r="A116" s="12">
        <v>43405</v>
      </c>
      <c r="B116" s="8">
        <v>20750715</v>
      </c>
      <c r="C116" s="13" t="s">
        <v>120</v>
      </c>
      <c r="D116" s="14">
        <f>IF(MAX(data!D:D)&lt;'Daily status(all)'!A116,"",SUMIFS(data!$E:$E,data!$C:$C,11000,data!$D:$D,"&lt;="&amp;'Daily status(all)'!$A116)/100000)</f>
        <v>1631147.6325459997</v>
      </c>
      <c r="E116" s="14">
        <f>IF(MAX(data!D:D)&lt;'Daily status(all)'!A116,"",SUMIFS(data!$E:$E,data!$C:$C,14000,data!$D:$D,"&lt;="&amp;'Daily status(all)'!$A116)/100000)</f>
        <v>175687.9065786</v>
      </c>
      <c r="F116" s="14">
        <f>IF(MAX(data!D:D)&lt;'Daily status(all)'!A116,"",SUM(D116:E116))</f>
        <v>1806835.5391245997</v>
      </c>
      <c r="G116" s="15">
        <f>IF(MAX(data!D:D)&lt;'Daily status(all)'!A116,"",F116/$F$8)</f>
        <v>0.2173458940050137</v>
      </c>
      <c r="H116" s="14">
        <f>IF(MAX(data!J:J)&lt;'Daily status(all)'!B116,"",SUM(SUMIFS(data!$K:$K,data!$I:$I,{"STATE_TRANSFER","LOCAL_TRANSFER","OTHER_RECURRENT"},data!J:J,"&lt;="&amp;'Daily status(all)'!B116)/100000))</f>
        <v>1884909.0549196997</v>
      </c>
      <c r="I116" s="15">
        <f>IF(MAX(data!J:J)&lt;'Daily status(all)'!B116,"",H116/$H$8)</f>
        <v>0.22294809020308176</v>
      </c>
      <c r="J116" s="14">
        <f>IF(MAX(data!J:J)&lt;'Daily status(all)'!B116,"",SUM(SUMIFS(data!$K:$K,data!$I:$I,{"CAPITAL_EXP"},data!J:J,"&lt;="&amp;'Daily status(all)'!B116)/100000))</f>
        <v>242075.25756349994</v>
      </c>
      <c r="K116" s="15">
        <f>IF(MAX(data!J:J)&lt;'Daily status(all)'!B116,"",J116/$J$8)</f>
        <v>7.7094473014017256E-2</v>
      </c>
      <c r="L116" s="14">
        <f>IF(MAX(data!J:J)&lt;'Daily status(all)'!B116,"",SUM(SUMIFS(data!$K:$K,data!$I:$I,{31100,31200,32100,32200},data!J:J,"&lt;="&amp;'Daily status(all)'!B116)/100000))</f>
        <v>78826.492960999996</v>
      </c>
      <c r="M116" s="15">
        <f>IF(MAX(data!J:J)&lt;'Daily status(all)'!B116,"",L116/$L$8)</f>
        <v>5.0621961109327235E-2</v>
      </c>
      <c r="N116" s="16">
        <f>IF(MAX(data!J:J)&lt;'Daily status(all)'!B116,"",H116+J116+L116)</f>
        <v>2205810.8054441996</v>
      </c>
      <c r="O116" s="15">
        <f>IF(MAX(data!J:J)&lt;'Daily status(all)'!B116,"",N116/$N$8)</f>
        <v>0.16772164255119348</v>
      </c>
      <c r="P116" s="17">
        <f t="shared" si="1"/>
        <v>0.81912534595674202</v>
      </c>
    </row>
    <row r="117" spans="1:16" x14ac:dyDescent="0.25">
      <c r="A117" s="12">
        <v>43406</v>
      </c>
      <c r="B117" s="8">
        <v>20750716</v>
      </c>
      <c r="C117" s="13" t="s">
        <v>121</v>
      </c>
      <c r="D117" s="14">
        <f>IF(MAX(data!D:D)&lt;'Daily status(all)'!A117,"",SUMIFS(data!$E:$E,data!$C:$C,11000,data!$D:$D,"&lt;="&amp;'Daily status(all)'!$A117)/100000)</f>
        <v>1646275.4649059998</v>
      </c>
      <c r="E117" s="14">
        <f>IF(MAX(data!D:D)&lt;'Daily status(all)'!A117,"",SUMIFS(data!$E:$E,data!$C:$C,14000,data!$D:$D,"&lt;="&amp;'Daily status(all)'!$A117)/100000)</f>
        <v>176143.80464369999</v>
      </c>
      <c r="F117" s="14">
        <f>IF(MAX(data!D:D)&lt;'Daily status(all)'!A117,"",SUM(D117:E117))</f>
        <v>1822419.2695496997</v>
      </c>
      <c r="G117" s="15">
        <f>IF(MAX(data!D:D)&lt;'Daily status(all)'!A117,"",F117/$F$8)</f>
        <v>0.21922047514304993</v>
      </c>
      <c r="H117" s="14">
        <f>IF(MAX(data!J:J)&lt;'Daily status(all)'!B117,"",SUM(SUMIFS(data!$K:$K,data!$I:$I,{"STATE_TRANSFER","LOCAL_TRANSFER","OTHER_RECURRENT"},data!J:J,"&lt;="&amp;'Daily status(all)'!B117)/100000))</f>
        <v>1904823.2403996997</v>
      </c>
      <c r="I117" s="15">
        <f>IF(MAX(data!J:J)&lt;'Daily status(all)'!B117,"",H117/$H$8)</f>
        <v>0.2253035511252561</v>
      </c>
      <c r="J117" s="14">
        <f>IF(MAX(data!J:J)&lt;'Daily status(all)'!B117,"",SUM(SUMIFS(data!$K:$K,data!$I:$I,{"CAPITAL_EXP"},data!J:J,"&lt;="&amp;'Daily status(all)'!B117)/100000))</f>
        <v>243530.08766249995</v>
      </c>
      <c r="K117" s="15">
        <f>IF(MAX(data!J:J)&lt;'Daily status(all)'!B117,"",J117/$J$8)</f>
        <v>7.7557797357596298E-2</v>
      </c>
      <c r="L117" s="14">
        <f>IF(MAX(data!J:J)&lt;'Daily status(all)'!B117,"",SUM(SUMIFS(data!$K:$K,data!$I:$I,{31100,31200,32100,32200},data!J:J,"&lt;="&amp;'Daily status(all)'!B117)/100000))</f>
        <v>78826.492960999996</v>
      </c>
      <c r="M117" s="15">
        <f>IF(MAX(data!J:J)&lt;'Daily status(all)'!B117,"",L117/$L$8)</f>
        <v>5.0621961109327235E-2</v>
      </c>
      <c r="N117" s="16">
        <f>IF(MAX(data!J:J)&lt;'Daily status(all)'!B117,"",H117+J117+L117)</f>
        <v>2227179.8210231997</v>
      </c>
      <c r="O117" s="15">
        <f>IF(MAX(data!J:J)&lt;'Daily status(all)'!B117,"",N117/$N$8)</f>
        <v>0.16934646295000833</v>
      </c>
      <c r="P117" s="17">
        <f t="shared" si="1"/>
        <v>0.81826319201852915</v>
      </c>
    </row>
    <row r="118" spans="1:16" x14ac:dyDescent="0.25">
      <c r="A118" s="12">
        <v>43407</v>
      </c>
      <c r="B118" s="8">
        <v>20750717</v>
      </c>
      <c r="C118" s="13" t="s">
        <v>122</v>
      </c>
      <c r="D118" s="14">
        <f>IF(MAX(data!D:D)&lt;'Daily status(all)'!A118,"",SUMIFS(data!$E:$E,data!$C:$C,11000,data!$D:$D,"&lt;="&amp;'Daily status(all)'!$A118)/100000)</f>
        <v>1648361.1903259999</v>
      </c>
      <c r="E118" s="14">
        <f>IF(MAX(data!D:D)&lt;'Daily status(all)'!A118,"",SUMIFS(data!$E:$E,data!$C:$C,14000,data!$D:$D,"&lt;="&amp;'Daily status(all)'!$A118)/100000)</f>
        <v>176144.74331570001</v>
      </c>
      <c r="F118" s="14">
        <f>IF(MAX(data!D:D)&lt;'Daily status(all)'!A118,"",SUM(D118:E118))</f>
        <v>1824505.9336416998</v>
      </c>
      <c r="G118" s="15">
        <f>IF(MAX(data!D:D)&lt;'Daily status(all)'!A118,"",F118/$F$8)</f>
        <v>0.21947148186875537</v>
      </c>
      <c r="H118" s="14">
        <f>IF(MAX(data!J:J)&lt;'Daily status(all)'!B118,"",SUM(SUMIFS(data!$K:$K,data!$I:$I,{"STATE_TRANSFER","LOCAL_TRANSFER","OTHER_RECURRENT"},data!J:J,"&lt;="&amp;'Daily status(all)'!B118)/100000))</f>
        <v>1904899.2394766998</v>
      </c>
      <c r="I118" s="15">
        <f>IF(MAX(data!J:J)&lt;'Daily status(all)'!B118,"",H118/$H$8)</f>
        <v>0.22531254033830603</v>
      </c>
      <c r="J118" s="14">
        <f>IF(MAX(data!J:J)&lt;'Daily status(all)'!B118,"",SUM(SUMIFS(data!$K:$K,data!$I:$I,{"CAPITAL_EXP"},data!J:J,"&lt;="&amp;'Daily status(all)'!B118)/100000))</f>
        <v>243530.08766249995</v>
      </c>
      <c r="K118" s="15">
        <f>IF(MAX(data!J:J)&lt;'Daily status(all)'!B118,"",J118/$J$8)</f>
        <v>7.7557797357596298E-2</v>
      </c>
      <c r="L118" s="14">
        <f>IF(MAX(data!J:J)&lt;'Daily status(all)'!B118,"",SUM(SUMIFS(data!$K:$K,data!$I:$I,{31100,31200,32100,32200},data!J:J,"&lt;="&amp;'Daily status(all)'!B118)/100000))</f>
        <v>78826.492960999996</v>
      </c>
      <c r="M118" s="15">
        <f>IF(MAX(data!J:J)&lt;'Daily status(all)'!B118,"",L118/$L$8)</f>
        <v>5.0621961109327235E-2</v>
      </c>
      <c r="N118" s="16">
        <f>IF(MAX(data!J:J)&lt;'Daily status(all)'!B118,"",H118+J118+L118)</f>
        <v>2227255.8201001999</v>
      </c>
      <c r="O118" s="15">
        <f>IF(MAX(data!J:J)&lt;'Daily status(all)'!B118,"",N118/$N$8)</f>
        <v>0.16935224163691809</v>
      </c>
      <c r="P118" s="17">
        <f t="shared" si="1"/>
        <v>0.81917214770578928</v>
      </c>
    </row>
    <row r="119" spans="1:16" x14ac:dyDescent="0.25">
      <c r="A119" s="12">
        <v>43408</v>
      </c>
      <c r="B119" s="8">
        <v>20750718</v>
      </c>
      <c r="C119" s="13" t="s">
        <v>123</v>
      </c>
      <c r="D119" s="14">
        <f>IF(MAX(data!D:D)&lt;'Daily status(all)'!A119,"",SUMIFS(data!$E:$E,data!$C:$C,11000,data!$D:$D,"&lt;="&amp;'Daily status(all)'!$A119)/100000)</f>
        <v>1679593.0599159996</v>
      </c>
      <c r="E119" s="14">
        <f>IF(MAX(data!D:D)&lt;'Daily status(all)'!A119,"",SUMIFS(data!$E:$E,data!$C:$C,14000,data!$D:$D,"&lt;="&amp;'Daily status(all)'!$A119)/100000)</f>
        <v>176893.85193310003</v>
      </c>
      <c r="F119" s="14">
        <f>IF(MAX(data!D:D)&lt;'Daily status(all)'!A119,"",SUM(D119:E119))</f>
        <v>1856486.9118490997</v>
      </c>
      <c r="G119" s="15">
        <f>IF(MAX(data!D:D)&lt;'Daily status(all)'!A119,"",F119/$F$8)</f>
        <v>0.2233185028892794</v>
      </c>
      <c r="H119" s="14">
        <f>IF(MAX(data!J:J)&lt;'Daily status(all)'!B119,"",SUM(SUMIFS(data!$K:$K,data!$I:$I,{"STATE_TRANSFER","LOCAL_TRANSFER","OTHER_RECURRENT"},data!J:J,"&lt;="&amp;'Daily status(all)'!B119)/100000))</f>
        <v>1934544.8160466999</v>
      </c>
      <c r="I119" s="15">
        <f>IF(MAX(data!J:J)&lt;'Daily status(all)'!B119,"",H119/$H$8)</f>
        <v>0.2288190356050139</v>
      </c>
      <c r="J119" s="14">
        <f>IF(MAX(data!J:J)&lt;'Daily status(all)'!B119,"",SUM(SUMIFS(data!$K:$K,data!$I:$I,{"CAPITAL_EXP"},data!J:J,"&lt;="&amp;'Daily status(all)'!B119)/100000))</f>
        <v>250156.9992885</v>
      </c>
      <c r="K119" s="15">
        <f>IF(MAX(data!J:J)&lt;'Daily status(all)'!B119,"",J119/$J$8)</f>
        <v>7.966829086552088E-2</v>
      </c>
      <c r="L119" s="14">
        <f>IF(MAX(data!J:J)&lt;'Daily status(all)'!B119,"",SUM(SUMIFS(data!$K:$K,data!$I:$I,{31100,31200,32100,32200},data!J:J,"&lt;="&amp;'Daily status(all)'!B119)/100000))</f>
        <v>78826.492960999996</v>
      </c>
      <c r="M119" s="15">
        <f>IF(MAX(data!J:J)&lt;'Daily status(all)'!B119,"",L119/$L$8)</f>
        <v>5.0621961109327235E-2</v>
      </c>
      <c r="N119" s="16">
        <f>IF(MAX(data!J:J)&lt;'Daily status(all)'!B119,"",H119+J119+L119)</f>
        <v>2263528.3082961999</v>
      </c>
      <c r="O119" s="15">
        <f>IF(MAX(data!J:J)&lt;'Daily status(all)'!B119,"",N119/$N$8)</f>
        <v>0.17211026661559561</v>
      </c>
      <c r="P119" s="17">
        <f t="shared" si="1"/>
        <v>0.82017393157610308</v>
      </c>
    </row>
    <row r="120" spans="1:16" x14ac:dyDescent="0.25">
      <c r="A120" s="12">
        <v>43409</v>
      </c>
      <c r="B120" s="8">
        <v>20750719</v>
      </c>
      <c r="C120" s="13" t="s">
        <v>124</v>
      </c>
      <c r="D120" s="14">
        <f>IF(MAX(data!D:D)&lt;'Daily status(all)'!A120,"",SUMIFS(data!$E:$E,data!$C:$C,11000,data!$D:$D,"&lt;="&amp;'Daily status(all)'!$A120)/100000)</f>
        <v>1708434.8490959997</v>
      </c>
      <c r="E120" s="14">
        <f>IF(MAX(data!D:D)&lt;'Daily status(all)'!A120,"",SUMIFS(data!$E:$E,data!$C:$C,14000,data!$D:$D,"&lt;="&amp;'Daily status(all)'!$A120)/100000)</f>
        <v>183515.4446361</v>
      </c>
      <c r="F120" s="14">
        <f>IF(MAX(data!D:D)&lt;'Daily status(all)'!A120,"",SUM(D120:E120))</f>
        <v>1891950.2937320997</v>
      </c>
      <c r="G120" s="15">
        <f>IF(MAX(data!D:D)&lt;'Daily status(all)'!A120,"",F120/$F$8)</f>
        <v>0.22758442542229324</v>
      </c>
      <c r="H120" s="14">
        <f>IF(MAX(data!J:J)&lt;'Daily status(all)'!B120,"",SUM(SUMIFS(data!$K:$K,data!$I:$I,{"STATE_TRANSFER","LOCAL_TRANSFER","OTHER_RECURRENT"},data!J:J,"&lt;="&amp;'Daily status(all)'!B120)/100000))</f>
        <v>1954802.8406866998</v>
      </c>
      <c r="I120" s="15">
        <f>IF(MAX(data!J:J)&lt;'Daily status(all)'!B120,"",H120/$H$8)</f>
        <v>0.23121516601405762</v>
      </c>
      <c r="J120" s="14">
        <f>IF(MAX(data!J:J)&lt;'Daily status(all)'!B120,"",SUM(SUMIFS(data!$K:$K,data!$I:$I,{"CAPITAL_EXP"},data!J:J,"&lt;="&amp;'Daily status(all)'!B120)/100000))</f>
        <v>261997.60357849998</v>
      </c>
      <c r="K120" s="15">
        <f>IF(MAX(data!J:J)&lt;'Daily status(all)'!B120,"",J120/$J$8)</f>
        <v>8.3439205568216629E-2</v>
      </c>
      <c r="L120" s="14">
        <f>IF(MAX(data!J:J)&lt;'Daily status(all)'!B120,"",SUM(SUMIFS(data!$K:$K,data!$I:$I,{31100,31200,32100,32200},data!J:J,"&lt;="&amp;'Daily status(all)'!B120)/100000))</f>
        <v>78826.492960999996</v>
      </c>
      <c r="M120" s="15">
        <f>IF(MAX(data!J:J)&lt;'Daily status(all)'!B120,"",L120/$L$8)</f>
        <v>5.0621961109327235E-2</v>
      </c>
      <c r="N120" s="16">
        <f>IF(MAX(data!J:J)&lt;'Daily status(all)'!B120,"",H120+J120+L120)</f>
        <v>2295626.9372262</v>
      </c>
      <c r="O120" s="15">
        <f>IF(MAX(data!J:J)&lt;'Daily status(all)'!B120,"",N120/$N$8)</f>
        <v>0.17455092687280963</v>
      </c>
      <c r="P120" s="17">
        <f t="shared" si="1"/>
        <v>0.82415407444997935</v>
      </c>
    </row>
    <row r="121" spans="1:16" x14ac:dyDescent="0.25">
      <c r="A121" s="12">
        <v>43410</v>
      </c>
      <c r="B121" s="8">
        <v>20750720</v>
      </c>
      <c r="C121" s="13" t="s">
        <v>125</v>
      </c>
      <c r="D121" s="14">
        <f>IF(MAX(data!D:D)&lt;'Daily status(all)'!A121,"",SUMIFS(data!$E:$E,data!$C:$C,11000,data!$D:$D,"&lt;="&amp;'Daily status(all)'!$A121)/100000)</f>
        <v>1735557.0168759997</v>
      </c>
      <c r="E121" s="14">
        <f>IF(MAX(data!D:D)&lt;'Daily status(all)'!A121,"",SUMIFS(data!$E:$E,data!$C:$C,14000,data!$D:$D,"&lt;="&amp;'Daily status(all)'!$A121)/100000)</f>
        <v>189066.26420210002</v>
      </c>
      <c r="F121" s="14">
        <f>IF(MAX(data!D:D)&lt;'Daily status(all)'!A121,"",SUM(D121:E121))</f>
        <v>1924623.2810780997</v>
      </c>
      <c r="G121" s="15">
        <f>IF(MAX(data!D:D)&lt;'Daily status(all)'!A121,"",F121/$F$8)</f>
        <v>0.23151468885289381</v>
      </c>
      <c r="H121" s="14">
        <f>IF(MAX(data!J:J)&lt;'Daily status(all)'!B121,"",SUM(SUMIFS(data!$K:$K,data!$I:$I,{"STATE_TRANSFER","LOCAL_TRANSFER","OTHER_RECURRENT"},data!J:J,"&lt;="&amp;'Daily status(all)'!B121)/100000))</f>
        <v>1960696.2648836996</v>
      </c>
      <c r="I121" s="15">
        <f>IF(MAX(data!J:J)&lt;'Daily status(all)'!B121,"",H121/$H$8)</f>
        <v>0.23191224350225173</v>
      </c>
      <c r="J121" s="14">
        <f>IF(MAX(data!J:J)&lt;'Daily status(all)'!B121,"",SUM(SUMIFS(data!$K:$K,data!$I:$I,{"CAPITAL_EXP"},data!J:J,"&lt;="&amp;'Daily status(all)'!B121)/100000))</f>
        <v>268050.06633850001</v>
      </c>
      <c r="K121" s="15">
        <f>IF(MAX(data!J:J)&lt;'Daily status(all)'!B121,"",J121/$J$8)</f>
        <v>8.5366752528676912E-2</v>
      </c>
      <c r="L121" s="14">
        <f>IF(MAX(data!J:J)&lt;'Daily status(all)'!B121,"",SUM(SUMIFS(data!$K:$K,data!$I:$I,{31100,31200,32100,32200},data!J:J,"&lt;="&amp;'Daily status(all)'!B121)/100000))</f>
        <v>78826.492960999996</v>
      </c>
      <c r="M121" s="15">
        <f>IF(MAX(data!J:J)&lt;'Daily status(all)'!B121,"",L121/$L$8)</f>
        <v>5.0621961109327235E-2</v>
      </c>
      <c r="N121" s="16">
        <f>IF(MAX(data!J:J)&lt;'Daily status(all)'!B121,"",H121+J121+L121)</f>
        <v>2307572.8241832</v>
      </c>
      <c r="O121" s="15">
        <f>IF(MAX(data!J:J)&lt;'Daily status(all)'!B121,"",N121/$N$8)</f>
        <v>0.17545924764865034</v>
      </c>
      <c r="P121" s="17">
        <f t="shared" si="1"/>
        <v>0.83404660555375931</v>
      </c>
    </row>
    <row r="122" spans="1:16" x14ac:dyDescent="0.25">
      <c r="A122" s="12">
        <v>43411</v>
      </c>
      <c r="B122" s="8">
        <v>20750721</v>
      </c>
      <c r="C122" s="13" t="s">
        <v>126</v>
      </c>
      <c r="D122" s="14">
        <f>IF(MAX(data!D:D)&lt;'Daily status(all)'!A122,"",SUMIFS(data!$E:$E,data!$C:$C,11000,data!$D:$D,"&lt;="&amp;'Daily status(all)'!$A122)/100000)</f>
        <v>1745182.4726699996</v>
      </c>
      <c r="E122" s="14">
        <f>IF(MAX(data!D:D)&lt;'Daily status(all)'!A122,"",SUMIFS(data!$E:$E,data!$C:$C,14000,data!$D:$D,"&lt;="&amp;'Daily status(all)'!$A122)/100000)</f>
        <v>189074.95817110001</v>
      </c>
      <c r="F122" s="14">
        <f>IF(MAX(data!D:D)&lt;'Daily status(all)'!A122,"",SUM(D122:E122))</f>
        <v>1934257.4308410995</v>
      </c>
      <c r="G122" s="15">
        <f>IF(MAX(data!D:D)&lt;'Daily status(all)'!A122,"",F122/$F$8)</f>
        <v>0.23267358950980244</v>
      </c>
      <c r="H122" s="14">
        <f>IF(MAX(data!J:J)&lt;'Daily status(all)'!B122,"",SUM(SUMIFS(data!$K:$K,data!$I:$I,{"STATE_TRANSFER","LOCAL_TRANSFER","OTHER_RECURRENT"},data!J:J,"&lt;="&amp;'Daily status(all)'!B122)/100000))</f>
        <v>1960696.2648836996</v>
      </c>
      <c r="I122" s="15">
        <f>IF(MAX(data!J:J)&lt;'Daily status(all)'!B122,"",H122/$H$8)</f>
        <v>0.23191224350225173</v>
      </c>
      <c r="J122" s="14">
        <f>IF(MAX(data!J:J)&lt;'Daily status(all)'!B122,"",SUM(SUMIFS(data!$K:$K,data!$I:$I,{"CAPITAL_EXP"},data!J:J,"&lt;="&amp;'Daily status(all)'!B122)/100000))</f>
        <v>268050.06633850001</v>
      </c>
      <c r="K122" s="15">
        <f>IF(MAX(data!J:J)&lt;'Daily status(all)'!B122,"",J122/$J$8)</f>
        <v>8.5366752528676912E-2</v>
      </c>
      <c r="L122" s="14">
        <f>IF(MAX(data!J:J)&lt;'Daily status(all)'!B122,"",SUM(SUMIFS(data!$K:$K,data!$I:$I,{31100,31200,32100,32200},data!J:J,"&lt;="&amp;'Daily status(all)'!B122)/100000))</f>
        <v>78826.492960999996</v>
      </c>
      <c r="M122" s="15">
        <f>IF(MAX(data!J:J)&lt;'Daily status(all)'!B122,"",L122/$L$8)</f>
        <v>5.0621961109327235E-2</v>
      </c>
      <c r="N122" s="16">
        <f>IF(MAX(data!J:J)&lt;'Daily status(all)'!B122,"",H122+J122+L122)</f>
        <v>2307572.8241832</v>
      </c>
      <c r="O122" s="15">
        <f>IF(MAX(data!J:J)&lt;'Daily status(all)'!B122,"",N122/$N$8)</f>
        <v>0.17545924764865034</v>
      </c>
      <c r="P122" s="17">
        <f t="shared" si="1"/>
        <v>0.83822161995071987</v>
      </c>
    </row>
    <row r="123" spans="1:16" x14ac:dyDescent="0.25">
      <c r="A123" s="12">
        <v>43412</v>
      </c>
      <c r="B123" s="8">
        <v>20750722</v>
      </c>
      <c r="C123" s="13" t="s">
        <v>127</v>
      </c>
      <c r="D123" s="14">
        <f>IF(MAX(data!D:D)&lt;'Daily status(all)'!A123,"",SUMIFS(data!$E:$E,data!$C:$C,11000,data!$D:$D,"&lt;="&amp;'Daily status(all)'!$A123)/100000)</f>
        <v>1745182.5241220996</v>
      </c>
      <c r="E123" s="14">
        <f>IF(MAX(data!D:D)&lt;'Daily status(all)'!A123,"",SUMIFS(data!$E:$E,data!$C:$C,14000,data!$D:$D,"&lt;="&amp;'Daily status(all)'!$A123)/100000)</f>
        <v>189082.72348109999</v>
      </c>
      <c r="F123" s="14">
        <f>IF(MAX(data!D:D)&lt;'Daily status(all)'!A123,"",SUM(D123:E123))</f>
        <v>1934265.2476031997</v>
      </c>
      <c r="G123" s="15">
        <f>IF(MAX(data!D:D)&lt;'Daily status(all)'!A123,"",F123/$F$8)</f>
        <v>0.23267452979524078</v>
      </c>
      <c r="H123" s="14">
        <f>IF(MAX(data!J:J)&lt;'Daily status(all)'!B123,"",SUM(SUMIFS(data!$K:$K,data!$I:$I,{"STATE_TRANSFER","LOCAL_TRANSFER","OTHER_RECURRENT"},data!J:J,"&lt;="&amp;'Daily status(all)'!B123)/100000))</f>
        <v>1960696.2648836996</v>
      </c>
      <c r="I123" s="15">
        <f>IF(MAX(data!J:J)&lt;'Daily status(all)'!B123,"",H123/$H$8)</f>
        <v>0.23191224350225173</v>
      </c>
      <c r="J123" s="14">
        <f>IF(MAX(data!J:J)&lt;'Daily status(all)'!B123,"",SUM(SUMIFS(data!$K:$K,data!$I:$I,{"CAPITAL_EXP"},data!J:J,"&lt;="&amp;'Daily status(all)'!B123)/100000))</f>
        <v>268050.06633850001</v>
      </c>
      <c r="K123" s="15">
        <f>IF(MAX(data!J:J)&lt;'Daily status(all)'!B123,"",J123/$J$8)</f>
        <v>8.5366752528676912E-2</v>
      </c>
      <c r="L123" s="14">
        <f>IF(MAX(data!J:J)&lt;'Daily status(all)'!B123,"",SUM(SUMIFS(data!$K:$K,data!$I:$I,{31100,31200,32100,32200},data!J:J,"&lt;="&amp;'Daily status(all)'!B123)/100000))</f>
        <v>78826.492960999996</v>
      </c>
      <c r="M123" s="15">
        <f>IF(MAX(data!J:J)&lt;'Daily status(all)'!B123,"",L123/$L$8)</f>
        <v>5.0621961109327235E-2</v>
      </c>
      <c r="N123" s="16">
        <f>IF(MAX(data!J:J)&lt;'Daily status(all)'!B123,"",H123+J123+L123)</f>
        <v>2307572.8241832</v>
      </c>
      <c r="O123" s="15">
        <f>IF(MAX(data!J:J)&lt;'Daily status(all)'!B123,"",N123/$N$8)</f>
        <v>0.17545924764865034</v>
      </c>
      <c r="P123" s="17">
        <f t="shared" si="1"/>
        <v>0.83822500738968519</v>
      </c>
    </row>
    <row r="124" spans="1:16" x14ac:dyDescent="0.25">
      <c r="A124" s="12">
        <v>43413</v>
      </c>
      <c r="B124" s="8">
        <v>20750723</v>
      </c>
      <c r="C124" s="13" t="s">
        <v>128</v>
      </c>
      <c r="D124" s="14">
        <f>IF(MAX(data!D:D)&lt;'Daily status(all)'!A124,"",SUMIFS(data!$E:$E,data!$C:$C,11000,data!$D:$D,"&lt;="&amp;'Daily status(all)'!$A124)/100000)</f>
        <v>1745182.5241220996</v>
      </c>
      <c r="E124" s="14">
        <f>IF(MAX(data!D:D)&lt;'Daily status(all)'!A124,"",SUMIFS(data!$E:$E,data!$C:$C,14000,data!$D:$D,"&lt;="&amp;'Daily status(all)'!$A124)/100000)</f>
        <v>189082.72348109999</v>
      </c>
      <c r="F124" s="14">
        <f>IF(MAX(data!D:D)&lt;'Daily status(all)'!A124,"",SUM(D124:E124))</f>
        <v>1934265.2476031997</v>
      </c>
      <c r="G124" s="15">
        <f>IF(MAX(data!D:D)&lt;'Daily status(all)'!A124,"",F124/$F$8)</f>
        <v>0.23267452979524078</v>
      </c>
      <c r="H124" s="14">
        <f>IF(MAX(data!J:J)&lt;'Daily status(all)'!B124,"",SUM(SUMIFS(data!$K:$K,data!$I:$I,{"STATE_TRANSFER","LOCAL_TRANSFER","OTHER_RECURRENT"},data!J:J,"&lt;="&amp;'Daily status(all)'!B124)/100000))</f>
        <v>1960696.2648836996</v>
      </c>
      <c r="I124" s="15">
        <f>IF(MAX(data!J:J)&lt;'Daily status(all)'!B124,"",H124/$H$8)</f>
        <v>0.23191224350225173</v>
      </c>
      <c r="J124" s="14">
        <f>IF(MAX(data!J:J)&lt;'Daily status(all)'!B124,"",SUM(SUMIFS(data!$K:$K,data!$I:$I,{"CAPITAL_EXP"},data!J:J,"&lt;="&amp;'Daily status(all)'!B124)/100000))</f>
        <v>268050.06633850001</v>
      </c>
      <c r="K124" s="15">
        <f>IF(MAX(data!J:J)&lt;'Daily status(all)'!B124,"",J124/$J$8)</f>
        <v>8.5366752528676912E-2</v>
      </c>
      <c r="L124" s="14">
        <f>IF(MAX(data!J:J)&lt;'Daily status(all)'!B124,"",SUM(SUMIFS(data!$K:$K,data!$I:$I,{31100,31200,32100,32200},data!J:J,"&lt;="&amp;'Daily status(all)'!B124)/100000))</f>
        <v>78826.492960999996</v>
      </c>
      <c r="M124" s="15">
        <f>IF(MAX(data!J:J)&lt;'Daily status(all)'!B124,"",L124/$L$8)</f>
        <v>5.0621961109327235E-2</v>
      </c>
      <c r="N124" s="16">
        <f>IF(MAX(data!J:J)&lt;'Daily status(all)'!B124,"",H124+J124+L124)</f>
        <v>2307572.8241832</v>
      </c>
      <c r="O124" s="15">
        <f>IF(MAX(data!J:J)&lt;'Daily status(all)'!B124,"",N124/$N$8)</f>
        <v>0.17545924764865034</v>
      </c>
      <c r="P124" s="17">
        <f t="shared" si="1"/>
        <v>0.83822500738968519</v>
      </c>
    </row>
    <row r="125" spans="1:16" x14ac:dyDescent="0.25">
      <c r="A125" s="12">
        <v>43414</v>
      </c>
      <c r="B125" s="8">
        <v>20750724</v>
      </c>
      <c r="C125" s="13" t="s">
        <v>129</v>
      </c>
      <c r="D125" s="14">
        <f>IF(MAX(data!D:D)&lt;'Daily status(all)'!A125,"",SUMIFS(data!$E:$E,data!$C:$C,11000,data!$D:$D,"&lt;="&amp;'Daily status(all)'!$A125)/100000)</f>
        <v>1745864.6831020997</v>
      </c>
      <c r="E125" s="14">
        <f>IF(MAX(data!D:D)&lt;'Daily status(all)'!A125,"",SUMIFS(data!$E:$E,data!$C:$C,14000,data!$D:$D,"&lt;="&amp;'Daily status(all)'!$A125)/100000)</f>
        <v>189084.16564389999</v>
      </c>
      <c r="F125" s="14">
        <f>IF(MAX(data!D:D)&lt;'Daily status(all)'!A125,"",SUM(D125:E125))</f>
        <v>1934948.8487459996</v>
      </c>
      <c r="G125" s="15">
        <f>IF(MAX(data!D:D)&lt;'Daily status(all)'!A125,"",F125/$F$8)</f>
        <v>0.23275676079983829</v>
      </c>
      <c r="H125" s="14">
        <f>IF(MAX(data!J:J)&lt;'Daily status(all)'!B125,"",SUM(SUMIFS(data!$K:$K,data!$I:$I,{"STATE_TRANSFER","LOCAL_TRANSFER","OTHER_RECURRENT"},data!J:J,"&lt;="&amp;'Daily status(all)'!B125)/100000))</f>
        <v>1960696.2648836996</v>
      </c>
      <c r="I125" s="15">
        <f>IF(MAX(data!J:J)&lt;'Daily status(all)'!B125,"",H125/$H$8)</f>
        <v>0.23191224350225173</v>
      </c>
      <c r="J125" s="14">
        <f>IF(MAX(data!J:J)&lt;'Daily status(all)'!B125,"",SUM(SUMIFS(data!$K:$K,data!$I:$I,{"CAPITAL_EXP"},data!J:J,"&lt;="&amp;'Daily status(all)'!B125)/100000))</f>
        <v>268050.06633850001</v>
      </c>
      <c r="K125" s="15">
        <f>IF(MAX(data!J:J)&lt;'Daily status(all)'!B125,"",J125/$J$8)</f>
        <v>8.5366752528676912E-2</v>
      </c>
      <c r="L125" s="14">
        <f>IF(MAX(data!J:J)&lt;'Daily status(all)'!B125,"",SUM(SUMIFS(data!$K:$K,data!$I:$I,{31100,31200,32100,32200},data!J:J,"&lt;="&amp;'Daily status(all)'!B125)/100000))</f>
        <v>78826.492960999996</v>
      </c>
      <c r="M125" s="15">
        <f>IF(MAX(data!J:J)&lt;'Daily status(all)'!B125,"",L125/$L$8)</f>
        <v>5.0621961109327235E-2</v>
      </c>
      <c r="N125" s="16">
        <f>IF(MAX(data!J:J)&lt;'Daily status(all)'!B125,"",H125+J125+L125)</f>
        <v>2307572.8241832</v>
      </c>
      <c r="O125" s="15">
        <f>IF(MAX(data!J:J)&lt;'Daily status(all)'!B125,"",N125/$N$8)</f>
        <v>0.17545924764865034</v>
      </c>
      <c r="P125" s="17">
        <f t="shared" si="1"/>
        <v>0.83852124988987242</v>
      </c>
    </row>
    <row r="126" spans="1:16" x14ac:dyDescent="0.25">
      <c r="A126" s="12">
        <v>43415</v>
      </c>
      <c r="B126" s="8">
        <v>20750725</v>
      </c>
      <c r="C126" s="13" t="s">
        <v>130</v>
      </c>
      <c r="D126" s="14">
        <f>IF(MAX(data!D:D)&lt;'Daily status(all)'!A126,"",SUMIFS(data!$E:$E,data!$C:$C,11000,data!$D:$D,"&lt;="&amp;'Daily status(all)'!$A126)/100000)</f>
        <v>1800700.3486720996</v>
      </c>
      <c r="E126" s="14">
        <f>IF(MAX(data!D:D)&lt;'Daily status(all)'!A126,"",SUMIFS(data!$E:$E,data!$C:$C,14000,data!$D:$D,"&lt;="&amp;'Daily status(all)'!$A126)/100000)</f>
        <v>189962.2921968</v>
      </c>
      <c r="F126" s="14">
        <f>IF(MAX(data!D:D)&lt;'Daily status(all)'!A126,"",SUM(D126:E126))</f>
        <v>1990662.6408688996</v>
      </c>
      <c r="G126" s="15">
        <f>IF(MAX(data!D:D)&lt;'Daily status(all)'!A126,"",F126/$F$8)</f>
        <v>0.23945862363967815</v>
      </c>
      <c r="H126" s="14">
        <f>IF(MAX(data!J:J)&lt;'Daily status(all)'!B126,"",SUM(SUMIFS(data!$K:$K,data!$I:$I,{"STATE_TRANSFER","LOCAL_TRANSFER","OTHER_RECURRENT"},data!J:J,"&lt;="&amp;'Daily status(all)'!B126)/100000))</f>
        <v>1963281.7999906999</v>
      </c>
      <c r="I126" s="15">
        <f>IF(MAX(data!J:J)&lt;'Daily status(all)'!B126,"",H126/$H$8)</f>
        <v>0.23221806203113735</v>
      </c>
      <c r="J126" s="14">
        <f>IF(MAX(data!J:J)&lt;'Daily status(all)'!B126,"",SUM(SUMIFS(data!$K:$K,data!$I:$I,{"CAPITAL_EXP"},data!J:J,"&lt;="&amp;'Daily status(all)'!B126)/100000))</f>
        <v>269614.93343249999</v>
      </c>
      <c r="K126" s="15">
        <f>IF(MAX(data!J:J)&lt;'Daily status(all)'!B126,"",J126/$J$8)</f>
        <v>8.5865120702125042E-2</v>
      </c>
      <c r="L126" s="14">
        <f>IF(MAX(data!J:J)&lt;'Daily status(all)'!B126,"",SUM(SUMIFS(data!$K:$K,data!$I:$I,{31100,31200,32100,32200},data!J:J,"&lt;="&amp;'Daily status(all)'!B126)/100000))</f>
        <v>78826.492960999996</v>
      </c>
      <c r="M126" s="15">
        <f>IF(MAX(data!J:J)&lt;'Daily status(all)'!B126,"",L126/$L$8)</f>
        <v>5.0621961109327235E-2</v>
      </c>
      <c r="N126" s="16">
        <f>IF(MAX(data!J:J)&lt;'Daily status(all)'!B126,"",H126+J126+L126)</f>
        <v>2311723.2263842002</v>
      </c>
      <c r="O126" s="15">
        <f>IF(MAX(data!J:J)&lt;'Daily status(all)'!B126,"",N126/$N$8)</f>
        <v>0.17577482878220985</v>
      </c>
      <c r="P126" s="17">
        <f t="shared" si="1"/>
        <v>0.86111633873338889</v>
      </c>
    </row>
    <row r="127" spans="1:16" x14ac:dyDescent="0.25">
      <c r="A127" s="12">
        <v>43416</v>
      </c>
      <c r="B127" s="8">
        <v>20750726</v>
      </c>
      <c r="C127" s="13" t="s">
        <v>131</v>
      </c>
      <c r="D127" s="14">
        <f>IF(MAX(data!D:D)&lt;'Daily status(all)'!A127,"",SUMIFS(data!$E:$E,data!$C:$C,11000,data!$D:$D,"&lt;="&amp;'Daily status(all)'!$A127)/100000)</f>
        <v>1837422.5418620997</v>
      </c>
      <c r="E127" s="14">
        <f>IF(MAX(data!D:D)&lt;'Daily status(all)'!A127,"",SUMIFS(data!$E:$E,data!$C:$C,14000,data!$D:$D,"&lt;="&amp;'Daily status(all)'!$A127)/100000)</f>
        <v>191356.37850580001</v>
      </c>
      <c r="F127" s="14">
        <f>IF(MAX(data!D:D)&lt;'Daily status(all)'!A127,"",SUM(D127:E127))</f>
        <v>2028778.9203678996</v>
      </c>
      <c r="G127" s="15">
        <f>IF(MAX(data!D:D)&lt;'Daily status(all)'!A127,"",F127/$F$8)</f>
        <v>0.24404366564514415</v>
      </c>
      <c r="H127" s="14">
        <f>IF(MAX(data!J:J)&lt;'Daily status(all)'!B127,"",SUM(SUMIFS(data!$K:$K,data!$I:$I,{"STATE_TRANSFER","LOCAL_TRANSFER","OTHER_RECURRENT"},data!J:J,"&lt;="&amp;'Daily status(all)'!B127)/100000))</f>
        <v>1966689.5424766999</v>
      </c>
      <c r="I127" s="15">
        <f>IF(MAX(data!J:J)&lt;'Daily status(all)'!B127,"",H127/$H$8)</f>
        <v>0.2326211317055997</v>
      </c>
      <c r="J127" s="14">
        <f>IF(MAX(data!J:J)&lt;'Daily status(all)'!B127,"",SUM(SUMIFS(data!$K:$K,data!$I:$I,{"CAPITAL_EXP"},data!J:J,"&lt;="&amp;'Daily status(all)'!B127)/100000))</f>
        <v>270525.68330650002</v>
      </c>
      <c r="K127" s="15">
        <f>IF(MAX(data!J:J)&lt;'Daily status(all)'!B127,"",J127/$J$8)</f>
        <v>8.6155170095401828E-2</v>
      </c>
      <c r="L127" s="14">
        <f>IF(MAX(data!J:J)&lt;'Daily status(all)'!B127,"",SUM(SUMIFS(data!$K:$K,data!$I:$I,{31100,31200,32100,32200},data!J:J,"&lt;="&amp;'Daily status(all)'!B127)/100000))</f>
        <v>78826.492960999996</v>
      </c>
      <c r="M127" s="15">
        <f>IF(MAX(data!J:J)&lt;'Daily status(all)'!B127,"",L127/$L$8)</f>
        <v>5.0621961109327235E-2</v>
      </c>
      <c r="N127" s="16">
        <f>IF(MAX(data!J:J)&lt;'Daily status(all)'!B127,"",H127+J127+L127)</f>
        <v>2316041.7187442002</v>
      </c>
      <c r="O127" s="15">
        <f>IF(MAX(data!J:J)&lt;'Daily status(all)'!B127,"",N127/$N$8)</f>
        <v>0.1761031908657468</v>
      </c>
      <c r="P127" s="17">
        <f t="shared" si="1"/>
        <v>0.8759682107401503</v>
      </c>
    </row>
    <row r="128" spans="1:16" x14ac:dyDescent="0.25">
      <c r="A128" s="12">
        <v>43417</v>
      </c>
      <c r="B128" s="8">
        <v>20750727</v>
      </c>
      <c r="C128" s="13" t="s">
        <v>132</v>
      </c>
      <c r="D128" s="14">
        <f>IF(MAX(data!D:D)&lt;'Daily status(all)'!A128,"",SUMIFS(data!$E:$E,data!$C:$C,11000,data!$D:$D,"&lt;="&amp;'Daily status(all)'!$A128)/100000)</f>
        <v>1856098.7444020996</v>
      </c>
      <c r="E128" s="14">
        <f>IF(MAX(data!D:D)&lt;'Daily status(all)'!A128,"",SUMIFS(data!$E:$E,data!$C:$C,14000,data!$D:$D,"&lt;="&amp;'Daily status(all)'!$A128)/100000)</f>
        <v>191642.72679320004</v>
      </c>
      <c r="F128" s="14">
        <f>IF(MAX(data!D:D)&lt;'Daily status(all)'!A128,"",SUM(D128:E128))</f>
        <v>2047741.4711952996</v>
      </c>
      <c r="G128" s="15">
        <f>IF(MAX(data!D:D)&lt;'Daily status(all)'!A128,"",F128/$F$8)</f>
        <v>0.24632468816930461</v>
      </c>
      <c r="H128" s="14">
        <f>IF(MAX(data!J:J)&lt;'Daily status(all)'!B128,"",SUM(SUMIFS(data!$K:$K,data!$I:$I,{"STATE_TRANSFER","LOCAL_TRANSFER","OTHER_RECURRENT"},data!J:J,"&lt;="&amp;'Daily status(all)'!B128)/100000))</f>
        <v>1976611.9542787001</v>
      </c>
      <c r="I128" s="15">
        <f>IF(MAX(data!J:J)&lt;'Daily status(all)'!B128,"",H128/$H$8)</f>
        <v>0.23379476008607278</v>
      </c>
      <c r="J128" s="14">
        <f>IF(MAX(data!J:J)&lt;'Daily status(all)'!B128,"",SUM(SUMIFS(data!$K:$K,data!$I:$I,{"CAPITAL_EXP"},data!J:J,"&lt;="&amp;'Daily status(all)'!B128)/100000))</f>
        <v>277070.97271350003</v>
      </c>
      <c r="K128" s="15">
        <f>IF(MAX(data!J:J)&lt;'Daily status(all)'!B128,"",J128/$J$8)</f>
        <v>8.8239669117052277E-2</v>
      </c>
      <c r="L128" s="14">
        <f>IF(MAX(data!J:J)&lt;'Daily status(all)'!B128,"",SUM(SUMIFS(data!$K:$K,data!$I:$I,{31100,31200,32100,32200},data!J:J,"&lt;="&amp;'Daily status(all)'!B128)/100000))</f>
        <v>78826.492960999996</v>
      </c>
      <c r="M128" s="15">
        <f>IF(MAX(data!J:J)&lt;'Daily status(all)'!B128,"",L128/$L$8)</f>
        <v>5.0621961109327235E-2</v>
      </c>
      <c r="N128" s="16">
        <f>IF(MAX(data!J:J)&lt;'Daily status(all)'!B128,"",H128+J128+L128)</f>
        <v>2332509.4199532005</v>
      </c>
      <c r="O128" s="15">
        <f>IF(MAX(data!J:J)&lt;'Daily status(all)'!B128,"",N128/$N$8)</f>
        <v>0.17735533356492975</v>
      </c>
      <c r="P128" s="17">
        <f t="shared" si="1"/>
        <v>0.87791348394056457</v>
      </c>
    </row>
    <row r="129" spans="1:16" x14ac:dyDescent="0.25">
      <c r="A129" s="12">
        <v>43418</v>
      </c>
      <c r="B129" s="8">
        <v>20750728</v>
      </c>
      <c r="C129" s="13" t="s">
        <v>133</v>
      </c>
      <c r="D129" s="14">
        <f>IF(MAX(data!D:D)&lt;'Daily status(all)'!A129,"",SUMIFS(data!$E:$E,data!$C:$C,11000,data!$D:$D,"&lt;="&amp;'Daily status(all)'!$A129)/100000)</f>
        <v>1869283.1690220996</v>
      </c>
      <c r="E129" s="14">
        <f>IF(MAX(data!D:D)&lt;'Daily status(all)'!A129,"",SUMIFS(data!$E:$E,data!$C:$C,14000,data!$D:$D,"&lt;="&amp;'Daily status(all)'!$A129)/100000)</f>
        <v>192066.72129750004</v>
      </c>
      <c r="F129" s="14">
        <f>IF(MAX(data!D:D)&lt;'Daily status(all)'!A129,"",SUM(D129:E129))</f>
        <v>2061349.8903195995</v>
      </c>
      <c r="G129" s="15">
        <f>IF(MAX(data!D:D)&lt;'Daily status(all)'!A129,"",F129/$F$8)</f>
        <v>0.24796165731039138</v>
      </c>
      <c r="H129" s="14">
        <f>IF(MAX(data!J:J)&lt;'Daily status(all)'!B129,"",SUM(SUMIFS(data!$K:$K,data!$I:$I,{"STATE_TRANSFER","LOCAL_TRANSFER","OTHER_RECURRENT"},data!J:J,"&lt;="&amp;'Daily status(all)'!B129)/100000))</f>
        <v>1994172.2669036998</v>
      </c>
      <c r="I129" s="15">
        <f>IF(MAX(data!J:J)&lt;'Daily status(all)'!B129,"",H129/$H$8)</f>
        <v>0.23587180361923121</v>
      </c>
      <c r="J129" s="14">
        <f>IF(MAX(data!J:J)&lt;'Daily status(all)'!B129,"",SUM(SUMIFS(data!$K:$K,data!$I:$I,{"CAPITAL_EXP"},data!J:J,"&lt;="&amp;'Daily status(all)'!B129)/100000))</f>
        <v>278815.17625750002</v>
      </c>
      <c r="K129" s="15">
        <f>IF(MAX(data!J:J)&lt;'Daily status(all)'!B129,"",J129/$J$8)</f>
        <v>8.879515113701289E-2</v>
      </c>
      <c r="L129" s="14">
        <f>IF(MAX(data!J:J)&lt;'Daily status(all)'!B129,"",SUM(SUMIFS(data!$K:$K,data!$I:$I,{31100,31200,32100,32200},data!J:J,"&lt;="&amp;'Daily status(all)'!B129)/100000))</f>
        <v>78826.492960999996</v>
      </c>
      <c r="M129" s="15">
        <f>IF(MAX(data!J:J)&lt;'Daily status(all)'!B129,"",L129/$L$8)</f>
        <v>5.0621961109327235E-2</v>
      </c>
      <c r="N129" s="16">
        <f>IF(MAX(data!J:J)&lt;'Daily status(all)'!B129,"",H129+J129+L129)</f>
        <v>2351813.9361222</v>
      </c>
      <c r="O129" s="15">
        <f>IF(MAX(data!J:J)&lt;'Daily status(all)'!B129,"",N129/$N$8)</f>
        <v>0.17882317711367354</v>
      </c>
      <c r="P129" s="17">
        <f t="shared" si="1"/>
        <v>0.87649361144549831</v>
      </c>
    </row>
    <row r="130" spans="1:16" x14ac:dyDescent="0.25">
      <c r="A130" s="12">
        <v>43419</v>
      </c>
      <c r="B130" s="8">
        <v>20750729</v>
      </c>
      <c r="C130" s="13" t="s">
        <v>134</v>
      </c>
      <c r="D130" s="14">
        <f>IF(MAX(data!D:D)&lt;'Daily status(all)'!A130,"",SUMIFS(data!$E:$E,data!$C:$C,11000,data!$D:$D,"&lt;="&amp;'Daily status(all)'!$A130)/100000)</f>
        <v>1882049.5944920997</v>
      </c>
      <c r="E130" s="14">
        <f>IF(MAX(data!D:D)&lt;'Daily status(all)'!A130,"",SUMIFS(data!$E:$E,data!$C:$C,14000,data!$D:$D,"&lt;="&amp;'Daily status(all)'!$A130)/100000)</f>
        <v>192576.02284030002</v>
      </c>
      <c r="F130" s="14">
        <f>IF(MAX(data!D:D)&lt;'Daily status(all)'!A130,"",SUM(D130:E130))</f>
        <v>2074625.6173323998</v>
      </c>
      <c r="G130" s="15">
        <f>IF(MAX(data!D:D)&lt;'Daily status(all)'!A130,"",F130/$F$8)</f>
        <v>0.24955860661412357</v>
      </c>
      <c r="H130" s="14">
        <f>IF(MAX(data!J:J)&lt;'Daily status(all)'!B130,"",SUM(SUMIFS(data!$K:$K,data!$I:$I,{"STATE_TRANSFER","LOCAL_TRANSFER","OTHER_RECURRENT"},data!J:J,"&lt;="&amp;'Daily status(all)'!B130)/100000))</f>
        <v>2015725.4216956999</v>
      </c>
      <c r="I130" s="15">
        <f>IF(MAX(data!J:J)&lt;'Daily status(all)'!B130,"",H130/$H$8)</f>
        <v>0.23842112274218091</v>
      </c>
      <c r="J130" s="14">
        <f>IF(MAX(data!J:J)&lt;'Daily status(all)'!B130,"",SUM(SUMIFS(data!$K:$K,data!$I:$I,{"CAPITAL_EXP"},data!J:J,"&lt;="&amp;'Daily status(all)'!B130)/100000))</f>
        <v>281225.92290950002</v>
      </c>
      <c r="K130" s="15">
        <f>IF(MAX(data!J:J)&lt;'Daily status(all)'!B130,"",J130/$J$8)</f>
        <v>8.9562909249002065E-2</v>
      </c>
      <c r="L130" s="14">
        <f>IF(MAX(data!J:J)&lt;'Daily status(all)'!B130,"",SUM(SUMIFS(data!$K:$K,data!$I:$I,{31100,31200,32100,32200},data!J:J,"&lt;="&amp;'Daily status(all)'!B130)/100000))</f>
        <v>78826.492960999996</v>
      </c>
      <c r="M130" s="15">
        <f>IF(MAX(data!J:J)&lt;'Daily status(all)'!B130,"",L130/$L$8)</f>
        <v>5.0621961109327235E-2</v>
      </c>
      <c r="N130" s="16">
        <f>IF(MAX(data!J:J)&lt;'Daily status(all)'!B130,"",H130+J130+L130)</f>
        <v>2375777.8375662002</v>
      </c>
      <c r="O130" s="15">
        <f>IF(MAX(data!J:J)&lt;'Daily status(all)'!B130,"",N130/$N$8)</f>
        <v>0.18064530297424264</v>
      </c>
      <c r="P130" s="17">
        <f t="shared" si="1"/>
        <v>0.87324058021253903</v>
      </c>
    </row>
    <row r="131" spans="1:16" x14ac:dyDescent="0.25">
      <c r="A131" s="12">
        <v>43420</v>
      </c>
      <c r="B131" s="8">
        <v>20750730</v>
      </c>
      <c r="C131" s="13" t="s">
        <v>135</v>
      </c>
      <c r="D131" s="14">
        <f>IF(MAX(data!D:D)&lt;'Daily status(all)'!A131,"",SUMIFS(data!$E:$E,data!$C:$C,11000,data!$D:$D,"&lt;="&amp;'Daily status(all)'!$A131)/100000)</f>
        <v>1913758.8113120997</v>
      </c>
      <c r="E131" s="14">
        <f>IF(MAX(data!D:D)&lt;'Daily status(all)'!A131,"",SUMIFS(data!$E:$E,data!$C:$C,14000,data!$D:$D,"&lt;="&amp;'Daily status(all)'!$A131)/100000)</f>
        <v>193215.74500850003</v>
      </c>
      <c r="F131" s="14">
        <f>IF(MAX(data!D:D)&lt;'Daily status(all)'!A131,"",SUM(D131:E131))</f>
        <v>2106974.5563205997</v>
      </c>
      <c r="G131" s="15">
        <f>IF(MAX(data!D:D)&lt;'Daily status(all)'!A131,"",F131/$F$8)</f>
        <v>0.25344988997238116</v>
      </c>
      <c r="H131" s="14">
        <f>IF(MAX(data!J:J)&lt;'Daily status(all)'!B131,"",SUM(SUMIFS(data!$K:$K,data!$I:$I,{"STATE_TRANSFER","LOCAL_TRANSFER","OTHER_RECURRENT"},data!J:J,"&lt;="&amp;'Daily status(all)'!B131)/100000))</f>
        <v>2038069.0600656997</v>
      </c>
      <c r="I131" s="15">
        <f>IF(MAX(data!J:J)&lt;'Daily status(all)'!B131,"",H131/$H$8)</f>
        <v>0.24106394070190043</v>
      </c>
      <c r="J131" s="14">
        <f>IF(MAX(data!J:J)&lt;'Daily status(all)'!B131,"",SUM(SUMIFS(data!$K:$K,data!$I:$I,{"CAPITAL_EXP"},data!J:J,"&lt;="&amp;'Daily status(all)'!B131)/100000))</f>
        <v>298520.63633950002</v>
      </c>
      <c r="K131" s="15">
        <f>IF(MAX(data!J:J)&lt;'Daily status(all)'!B131,"",J131/$J$8)</f>
        <v>9.507081134207139E-2</v>
      </c>
      <c r="L131" s="14">
        <f>IF(MAX(data!J:J)&lt;'Daily status(all)'!B131,"",SUM(SUMIFS(data!$K:$K,data!$I:$I,{31100,31200,32100,32200},data!J:J,"&lt;="&amp;'Daily status(all)'!B131)/100000))</f>
        <v>111149.572161</v>
      </c>
      <c r="M131" s="15">
        <f>IF(MAX(data!J:J)&lt;'Daily status(all)'!B131,"",L131/$L$8)</f>
        <v>7.1379673354697012E-2</v>
      </c>
      <c r="N131" s="16">
        <f>IF(MAX(data!J:J)&lt;'Daily status(all)'!B131,"",H131+J131+L131)</f>
        <v>2447739.2685662</v>
      </c>
      <c r="O131" s="15">
        <f>IF(MAX(data!J:J)&lt;'Daily status(all)'!B131,"",N131/$N$8)</f>
        <v>0.18611698231222823</v>
      </c>
      <c r="P131" s="17">
        <f t="shared" si="1"/>
        <v>0.86078390103811653</v>
      </c>
    </row>
    <row r="132" spans="1:16" x14ac:dyDescent="0.25">
      <c r="A132" s="12">
        <v>43421</v>
      </c>
      <c r="B132" s="8">
        <v>20750801</v>
      </c>
      <c r="C132" s="13" t="s">
        <v>136</v>
      </c>
      <c r="D132" s="14">
        <f>IF(MAX(data!D:D)&lt;'Daily status(all)'!A132,"",SUMIFS(data!$E:$E,data!$C:$C,11000,data!$D:$D,"&lt;="&amp;'Daily status(all)'!$A132)/100000)</f>
        <v>1915466.6006520996</v>
      </c>
      <c r="E132" s="14">
        <f>IF(MAX(data!D:D)&lt;'Daily status(all)'!A132,"",SUMIFS(data!$E:$E,data!$C:$C,14000,data!$D:$D,"&lt;="&amp;'Daily status(all)'!$A132)/100000)</f>
        <v>193216.04228870006</v>
      </c>
      <c r="F132" s="14">
        <f>IF(MAX(data!D:D)&lt;'Daily status(all)'!A132,"",SUM(D132:E132))</f>
        <v>2108682.6429407997</v>
      </c>
      <c r="G132" s="15">
        <f>IF(MAX(data!D:D)&lt;'Daily status(all)'!A132,"",F132/$F$8)</f>
        <v>0.25365535726891508</v>
      </c>
      <c r="H132" s="14">
        <f>IF(MAX(data!J:J)&lt;'Daily status(all)'!B132,"",SUM(SUMIFS(data!$K:$K,data!$I:$I,{"STATE_TRANSFER","LOCAL_TRANSFER","OTHER_RECURRENT"},data!J:J,"&lt;="&amp;'Daily status(all)'!B132)/100000))</f>
        <v>2038214.0204226999</v>
      </c>
      <c r="I132" s="15">
        <f>IF(MAX(data!J:J)&lt;'Daily status(all)'!B132,"",H132/$H$8)</f>
        <v>0.24108108669346115</v>
      </c>
      <c r="J132" s="14">
        <f>IF(MAX(data!J:J)&lt;'Daily status(all)'!B132,"",SUM(SUMIFS(data!$K:$K,data!$I:$I,{"CAPITAL_EXP"},data!J:J,"&lt;="&amp;'Daily status(all)'!B132)/100000))</f>
        <v>298526.1486215</v>
      </c>
      <c r="K132" s="15">
        <f>IF(MAX(data!J:J)&lt;'Daily status(all)'!B132,"",J132/$J$8)</f>
        <v>9.5072566855956497E-2</v>
      </c>
      <c r="L132" s="14">
        <f>IF(MAX(data!J:J)&lt;'Daily status(all)'!B132,"",SUM(SUMIFS(data!$K:$K,data!$I:$I,{31100,31200,32100,32200},data!J:J,"&lt;="&amp;'Daily status(all)'!B132)/100000))</f>
        <v>111149.572161</v>
      </c>
      <c r="M132" s="15">
        <f>IF(MAX(data!J:J)&lt;'Daily status(all)'!B132,"",L132/$L$8)</f>
        <v>7.1379673354697012E-2</v>
      </c>
      <c r="N132" s="16">
        <f>IF(MAX(data!J:J)&lt;'Daily status(all)'!B132,"",H132+J132+L132)</f>
        <v>2447889.7412052001</v>
      </c>
      <c r="O132" s="15">
        <f>IF(MAX(data!J:J)&lt;'Daily status(all)'!B132,"",N132/$N$8)</f>
        <v>0.18612842369156585</v>
      </c>
      <c r="P132" s="17">
        <f t="shared" si="1"/>
        <v>0.86142876758109443</v>
      </c>
    </row>
    <row r="133" spans="1:16" x14ac:dyDescent="0.25">
      <c r="A133" s="12">
        <v>43422</v>
      </c>
      <c r="B133" s="8">
        <v>20750802</v>
      </c>
      <c r="C133" s="13" t="s">
        <v>137</v>
      </c>
      <c r="D133" s="14">
        <f>IF(MAX(data!D:D)&lt;'Daily status(all)'!A133,"",SUMIFS(data!$E:$E,data!$C:$C,11000,data!$D:$D,"&lt;="&amp;'Daily status(all)'!$A133)/100000)</f>
        <v>1939826.3310720995</v>
      </c>
      <c r="E133" s="14">
        <f>IF(MAX(data!D:D)&lt;'Daily status(all)'!A133,"",SUMIFS(data!$E:$E,data!$C:$C,14000,data!$D:$D,"&lt;="&amp;'Daily status(all)'!$A133)/100000)</f>
        <v>193819.85181170009</v>
      </c>
      <c r="F133" s="14">
        <f>IF(MAX(data!D:D)&lt;'Daily status(all)'!A133,"",SUM(D133:E133))</f>
        <v>2133646.1828837995</v>
      </c>
      <c r="G133" s="15">
        <f>IF(MAX(data!D:D)&lt;'Daily status(all)'!A133,"",F133/$F$8)</f>
        <v>0.25665824424393546</v>
      </c>
      <c r="H133" s="14">
        <f>IF(MAX(data!J:J)&lt;'Daily status(all)'!B133,"",SUM(SUMIFS(data!$K:$K,data!$I:$I,{"STATE_TRANSFER","LOCAL_TRANSFER","OTHER_RECURRENT"},data!J:J,"&lt;="&amp;'Daily status(all)'!B133)/100000))</f>
        <v>2044332.2429776997</v>
      </c>
      <c r="I133" s="15">
        <f>IF(MAX(data!J:J)&lt;'Daily status(all)'!B133,"",H133/$H$8)</f>
        <v>0.24180475345632932</v>
      </c>
      <c r="J133" s="14">
        <f>IF(MAX(data!J:J)&lt;'Daily status(all)'!B133,"",SUM(SUMIFS(data!$K:$K,data!$I:$I,{"CAPITAL_EXP"},data!J:J,"&lt;="&amp;'Daily status(all)'!B133)/100000))</f>
        <v>299041.53003280004</v>
      </c>
      <c r="K133" s="15">
        <f>IF(MAX(data!J:J)&lt;'Daily status(all)'!B133,"",J133/$J$8)</f>
        <v>9.5236702004279014E-2</v>
      </c>
      <c r="L133" s="14">
        <f>IF(MAX(data!J:J)&lt;'Daily status(all)'!B133,"",SUM(SUMIFS(data!$K:$K,data!$I:$I,{31100,31200,32100,32200},data!J:J,"&lt;="&amp;'Daily status(all)'!B133)/100000))</f>
        <v>111149.572161</v>
      </c>
      <c r="M133" s="15">
        <f>IF(MAX(data!J:J)&lt;'Daily status(all)'!B133,"",L133/$L$8)</f>
        <v>7.1379673354697012E-2</v>
      </c>
      <c r="N133" s="16">
        <f>IF(MAX(data!J:J)&lt;'Daily status(all)'!B133,"",H133+J133+L133)</f>
        <v>2454523.3451715</v>
      </c>
      <c r="O133" s="15">
        <f>IF(MAX(data!J:J)&lt;'Daily status(all)'!B133,"",N133/$N$8)</f>
        <v>0.18663281824368061</v>
      </c>
      <c r="P133" s="17">
        <f t="shared" si="1"/>
        <v>0.86927108967249178</v>
      </c>
    </row>
    <row r="134" spans="1:16" x14ac:dyDescent="0.25">
      <c r="A134" s="12">
        <v>43423</v>
      </c>
      <c r="B134" s="8">
        <v>20750803</v>
      </c>
      <c r="C134" s="13" t="s">
        <v>138</v>
      </c>
      <c r="D134" s="14">
        <f>IF(MAX(data!D:D)&lt;'Daily status(all)'!A134,"",SUMIFS(data!$E:$E,data!$C:$C,11000,data!$D:$D,"&lt;="&amp;'Daily status(all)'!$A134)/100000)</f>
        <v>1952195.7312920997</v>
      </c>
      <c r="E134" s="14">
        <f>IF(MAX(data!D:D)&lt;'Daily status(all)'!A134,"",SUMIFS(data!$E:$E,data!$C:$C,14000,data!$D:$D,"&lt;="&amp;'Daily status(all)'!$A134)/100000)</f>
        <v>194309.16718590006</v>
      </c>
      <c r="F134" s="14">
        <f>IF(MAX(data!D:D)&lt;'Daily status(all)'!A134,"",SUM(D134:E134))</f>
        <v>2146504.898478</v>
      </c>
      <c r="G134" s="15">
        <f>IF(MAX(data!D:D)&lt;'Daily status(all)'!A134,"",F134/$F$8)</f>
        <v>0.25820503086400148</v>
      </c>
      <c r="H134" s="14">
        <f>IF(MAX(data!J:J)&lt;'Daily status(all)'!B134,"",SUM(SUMIFS(data!$K:$K,data!$I:$I,{"STATE_TRANSFER","LOCAL_TRANSFER","OTHER_RECURRENT"},data!J:J,"&lt;="&amp;'Daily status(all)'!B134)/100000))</f>
        <v>2058859.8092046999</v>
      </c>
      <c r="I134" s="15">
        <f>IF(MAX(data!J:J)&lt;'Daily status(all)'!B134,"",H134/$H$8)</f>
        <v>0.24352308206064835</v>
      </c>
      <c r="J134" s="14">
        <f>IF(MAX(data!J:J)&lt;'Daily status(all)'!B134,"",SUM(SUMIFS(data!$K:$K,data!$I:$I,{"CAPITAL_EXP"},data!J:J,"&lt;="&amp;'Daily status(all)'!B134)/100000))</f>
        <v>299783.02214449999</v>
      </c>
      <c r="K134" s="15">
        <f>IF(MAX(data!J:J)&lt;'Daily status(all)'!B134,"",J134/$J$8)</f>
        <v>9.5472847342596229E-2</v>
      </c>
      <c r="L134" s="14">
        <f>IF(MAX(data!J:J)&lt;'Daily status(all)'!B134,"",SUM(SUMIFS(data!$K:$K,data!$I:$I,{31100,31200,32100,32200},data!J:J,"&lt;="&amp;'Daily status(all)'!B134)/100000))</f>
        <v>152466.2145566</v>
      </c>
      <c r="M134" s="15">
        <f>IF(MAX(data!J:J)&lt;'Daily status(all)'!B134,"",L134/$L$8)</f>
        <v>9.7913004801433376E-2</v>
      </c>
      <c r="N134" s="16">
        <f>IF(MAX(data!J:J)&lt;'Daily status(all)'!B134,"",H134+J134+L134)</f>
        <v>2511109.0459058001</v>
      </c>
      <c r="O134" s="15">
        <f>IF(MAX(data!J:J)&lt;'Daily status(all)'!B134,"",N134/$N$8)</f>
        <v>0.19093538428816775</v>
      </c>
      <c r="P134" s="17">
        <f t="shared" si="1"/>
        <v>0.85480353869049874</v>
      </c>
    </row>
    <row r="135" spans="1:16" x14ac:dyDescent="0.25">
      <c r="A135" s="12">
        <v>43424</v>
      </c>
      <c r="B135" s="8">
        <v>20750804</v>
      </c>
      <c r="C135" s="13" t="s">
        <v>139</v>
      </c>
      <c r="D135" s="14">
        <f>IF(MAX(data!D:D)&lt;'Daily status(all)'!A135,"",SUMIFS(data!$E:$E,data!$C:$C,11000,data!$D:$D,"&lt;="&amp;'Daily status(all)'!$A135)/100000)</f>
        <v>1972739.4247020995</v>
      </c>
      <c r="E135" s="14">
        <f>IF(MAX(data!D:D)&lt;'Daily status(all)'!A135,"",SUMIFS(data!$E:$E,data!$C:$C,14000,data!$D:$D,"&lt;="&amp;'Daily status(all)'!$A135)/100000)</f>
        <v>194830.75678770008</v>
      </c>
      <c r="F135" s="14">
        <f>IF(MAX(data!D:D)&lt;'Daily status(all)'!A135,"",SUM(D135:E135))</f>
        <v>2167570.1814897996</v>
      </c>
      <c r="G135" s="15">
        <f>IF(MAX(data!D:D)&lt;'Daily status(all)'!A135,"",F135/$F$8)</f>
        <v>0.26073899295934883</v>
      </c>
      <c r="H135" s="14">
        <f>IF(MAX(data!J:J)&lt;'Daily status(all)'!B135,"",SUM(SUMIFS(data!$K:$K,data!$I:$I,{"STATE_TRANSFER","LOCAL_TRANSFER","OTHER_RECURRENT"},data!J:J,"&lt;="&amp;'Daily status(all)'!B135)/100000))</f>
        <v>2102526.3332266998</v>
      </c>
      <c r="I135" s="15">
        <f>IF(MAX(data!J:J)&lt;'Daily status(all)'!B135,"",H135/$H$8)</f>
        <v>0.24868798278150919</v>
      </c>
      <c r="J135" s="14">
        <f>IF(MAX(data!J:J)&lt;'Daily status(all)'!B135,"",SUM(SUMIFS(data!$K:$K,data!$I:$I,{"CAPITAL_EXP"},data!J:J,"&lt;="&amp;'Daily status(all)'!B135)/100000))</f>
        <v>300845.41887250001</v>
      </c>
      <c r="K135" s="15">
        <f>IF(MAX(data!J:J)&lt;'Daily status(all)'!B135,"",J135/$J$8)</f>
        <v>9.5811192189159053E-2</v>
      </c>
      <c r="L135" s="14">
        <f>IF(MAX(data!J:J)&lt;'Daily status(all)'!B135,"",SUM(SUMIFS(data!$K:$K,data!$I:$I,{31100,31200,32100,32200},data!J:J,"&lt;="&amp;'Daily status(all)'!B135)/100000))</f>
        <v>152466.2145566</v>
      </c>
      <c r="M135" s="15">
        <f>IF(MAX(data!J:J)&lt;'Daily status(all)'!B135,"",L135/$L$8)</f>
        <v>9.7913004801433376E-2</v>
      </c>
      <c r="N135" s="16">
        <f>IF(MAX(data!J:J)&lt;'Daily status(all)'!B135,"",H135+J135+L135)</f>
        <v>2555837.9666557997</v>
      </c>
      <c r="O135" s="15">
        <f>IF(MAX(data!J:J)&lt;'Daily status(all)'!B135,"",N135/$N$8)</f>
        <v>0.19433640491931903</v>
      </c>
      <c r="P135" s="17">
        <f t="shared" si="1"/>
        <v>0.84808591537043676</v>
      </c>
    </row>
    <row r="136" spans="1:16" x14ac:dyDescent="0.25">
      <c r="A136" s="12">
        <v>43425</v>
      </c>
      <c r="B136" s="8">
        <v>20750805</v>
      </c>
      <c r="C136" s="13" t="s">
        <v>140</v>
      </c>
      <c r="D136" s="14">
        <f>IF(MAX(data!D:D)&lt;'Daily status(all)'!A136,"",SUMIFS(data!$E:$E,data!$C:$C,11000,data!$D:$D,"&lt;="&amp;'Daily status(all)'!$A136)/100000)</f>
        <v>1984626.6202820996</v>
      </c>
      <c r="E136" s="14">
        <f>IF(MAX(data!D:D)&lt;'Daily status(all)'!A136,"",SUMIFS(data!$E:$E,data!$C:$C,14000,data!$D:$D,"&lt;="&amp;'Daily status(all)'!$A136)/100000)</f>
        <v>195573.40281010006</v>
      </c>
      <c r="F136" s="14">
        <f>IF(MAX(data!D:D)&lt;'Daily status(all)'!A136,"",SUM(D136:E136))</f>
        <v>2180200.0230921996</v>
      </c>
      <c r="G136" s="15">
        <f>IF(MAX(data!D:D)&lt;'Daily status(all)'!A136,"",F136/$F$8)</f>
        <v>0.26225824811831328</v>
      </c>
      <c r="H136" s="14">
        <f>IF(MAX(data!J:J)&lt;'Daily status(all)'!B136,"",SUM(SUMIFS(data!$K:$K,data!$I:$I,{"STATE_TRANSFER","LOCAL_TRANSFER","OTHER_RECURRENT"},data!J:J,"&lt;="&amp;'Daily status(all)'!B136)/100000))</f>
        <v>2109992.1301146997</v>
      </c>
      <c r="I136" s="15">
        <f>IF(MAX(data!J:J)&lt;'Daily status(all)'!B136,"",H136/$H$8)</f>
        <v>0.24957104138514807</v>
      </c>
      <c r="J136" s="14">
        <f>IF(MAX(data!J:J)&lt;'Daily status(all)'!B136,"",SUM(SUMIFS(data!$K:$K,data!$I:$I,{"CAPITAL_EXP"},data!J:J,"&lt;="&amp;'Daily status(all)'!B136)/100000))</f>
        <v>301200.52887709998</v>
      </c>
      <c r="K136" s="15">
        <f>IF(MAX(data!J:J)&lt;'Daily status(all)'!B136,"",J136/$J$8)</f>
        <v>9.5924285195615758E-2</v>
      </c>
      <c r="L136" s="14">
        <f>IF(MAX(data!J:J)&lt;'Daily status(all)'!B136,"",SUM(SUMIFS(data!$K:$K,data!$I:$I,{31100,31200,32100,32200},data!J:J,"&lt;="&amp;'Daily status(all)'!B136)/100000))</f>
        <v>152466.2145566</v>
      </c>
      <c r="M136" s="15">
        <f>IF(MAX(data!J:J)&lt;'Daily status(all)'!B136,"",L136/$L$8)</f>
        <v>9.7913004801433376E-2</v>
      </c>
      <c r="N136" s="16">
        <f>IF(MAX(data!J:J)&lt;'Daily status(all)'!B136,"",H136+J136+L136)</f>
        <v>2563658.8735483997</v>
      </c>
      <c r="O136" s="15">
        <f>IF(MAX(data!J:J)&lt;'Daily status(all)'!B136,"",N136/$N$8)</f>
        <v>0.19493107756623385</v>
      </c>
      <c r="P136" s="17">
        <f t="shared" si="1"/>
        <v>0.85042516599509643</v>
      </c>
    </row>
    <row r="137" spans="1:16" x14ac:dyDescent="0.25">
      <c r="A137" s="12">
        <v>43426</v>
      </c>
      <c r="B137" s="8">
        <v>20750806</v>
      </c>
      <c r="C137" s="13" t="s">
        <v>141</v>
      </c>
      <c r="D137" s="14">
        <f>IF(MAX(data!D:D)&lt;'Daily status(all)'!A137,"",SUMIFS(data!$E:$E,data!$C:$C,11000,data!$D:$D,"&lt;="&amp;'Daily status(all)'!$A137)/100000)</f>
        <v>1994928.5129820995</v>
      </c>
      <c r="E137" s="14">
        <f>IF(MAX(data!D:D)&lt;'Daily status(all)'!A137,"",SUMIFS(data!$E:$E,data!$C:$C,14000,data!$D:$D,"&lt;="&amp;'Daily status(all)'!$A137)/100000)</f>
        <v>196653.07254310008</v>
      </c>
      <c r="F137" s="14">
        <f>IF(MAX(data!D:D)&lt;'Daily status(all)'!A137,"",SUM(D137:E137))</f>
        <v>2191581.5855251998</v>
      </c>
      <c r="G137" s="15">
        <f>IF(MAX(data!D:D)&lt;'Daily status(all)'!A137,"",F137/$F$8)</f>
        <v>0.26362734663813364</v>
      </c>
      <c r="H137" s="14">
        <f>IF(MAX(data!J:J)&lt;'Daily status(all)'!B137,"",SUM(SUMIFS(data!$K:$K,data!$I:$I,{"STATE_TRANSFER","LOCAL_TRANSFER","OTHER_RECURRENT"},data!J:J,"&lt;="&amp;'Daily status(all)'!B137)/100000))</f>
        <v>2119897.1440686998</v>
      </c>
      <c r="I137" s="15">
        <f>IF(MAX(data!J:J)&lt;'Daily status(all)'!B137,"",H137/$H$8)</f>
        <v>0.25074261193849406</v>
      </c>
      <c r="J137" s="14">
        <f>IF(MAX(data!J:J)&lt;'Daily status(all)'!B137,"",SUM(SUMIFS(data!$K:$K,data!$I:$I,{"CAPITAL_EXP"},data!J:J,"&lt;="&amp;'Daily status(all)'!B137)/100000))</f>
        <v>304628.69863110001</v>
      </c>
      <c r="K137" s="15">
        <f>IF(MAX(data!J:J)&lt;'Daily status(all)'!B137,"",J137/$J$8)</f>
        <v>9.7016065261233977E-2</v>
      </c>
      <c r="L137" s="14">
        <f>IF(MAX(data!J:J)&lt;'Daily status(all)'!B137,"",SUM(SUMIFS(data!$K:$K,data!$I:$I,{31100,31200,32100,32200},data!J:J,"&lt;="&amp;'Daily status(all)'!B137)/100000))</f>
        <v>152466.2145566</v>
      </c>
      <c r="M137" s="15">
        <f>IF(MAX(data!J:J)&lt;'Daily status(all)'!B137,"",L137/$L$8)</f>
        <v>9.7913004801433376E-2</v>
      </c>
      <c r="N137" s="16">
        <f>IF(MAX(data!J:J)&lt;'Daily status(all)'!B137,"",H137+J137+L137)</f>
        <v>2576992.0572563997</v>
      </c>
      <c r="O137" s="15">
        <f>IF(MAX(data!J:J)&lt;'Daily status(all)'!B137,"",N137/$N$8)</f>
        <v>0.19594488322283105</v>
      </c>
      <c r="P137" s="17">
        <f t="shared" si="1"/>
        <v>0.85044173083655994</v>
      </c>
    </row>
    <row r="138" spans="1:16" x14ac:dyDescent="0.25">
      <c r="A138" s="12">
        <v>43427</v>
      </c>
      <c r="B138" s="8">
        <v>20750807</v>
      </c>
      <c r="C138" s="13" t="s">
        <v>142</v>
      </c>
      <c r="D138" s="14">
        <f>IF(MAX(data!D:D)&lt;'Daily status(all)'!A138,"",SUMIFS(data!$E:$E,data!$C:$C,11000,data!$D:$D,"&lt;="&amp;'Daily status(all)'!$A138)/100000)</f>
        <v>2004143.5204890994</v>
      </c>
      <c r="E138" s="14">
        <f>IF(MAX(data!D:D)&lt;'Daily status(all)'!A138,"",SUMIFS(data!$E:$E,data!$C:$C,14000,data!$D:$D,"&lt;="&amp;'Daily status(all)'!$A138)/100000)</f>
        <v>197450.31762920006</v>
      </c>
      <c r="F138" s="14">
        <f>IF(MAX(data!D:D)&lt;'Daily status(all)'!A138,"",SUM(D138:E138))</f>
        <v>2201593.8381182994</v>
      </c>
      <c r="G138" s="15">
        <f>IF(MAX(data!D:D)&lt;'Daily status(all)'!A138,"",F138/$F$8)</f>
        <v>0.26483172962913104</v>
      </c>
      <c r="H138" s="14">
        <f>IF(MAX(data!J:J)&lt;'Daily status(all)'!B138,"",SUM(SUMIFS(data!$K:$K,data!$I:$I,{"STATE_TRANSFER","LOCAL_TRANSFER","OTHER_RECURRENT"},data!J:J,"&lt;="&amp;'Daily status(all)'!B138)/100000))</f>
        <v>2160749.0862387</v>
      </c>
      <c r="I138" s="15">
        <f>IF(MAX(data!J:J)&lt;'Daily status(all)'!B138,"",H138/$H$8)</f>
        <v>0.25557460235422069</v>
      </c>
      <c r="J138" s="14">
        <f>IF(MAX(data!J:J)&lt;'Daily status(all)'!B138,"",SUM(SUMIFS(data!$K:$K,data!$I:$I,{"CAPITAL_EXP"},data!J:J,"&lt;="&amp;'Daily status(all)'!B138)/100000))</f>
        <v>305590.45147060003</v>
      </c>
      <c r="K138" s="15">
        <f>IF(MAX(data!J:J)&lt;'Daily status(all)'!B138,"",J138/$J$8)</f>
        <v>9.7322357730267248E-2</v>
      </c>
      <c r="L138" s="14">
        <f>IF(MAX(data!J:J)&lt;'Daily status(all)'!B138,"",SUM(SUMIFS(data!$K:$K,data!$I:$I,{31100,31200,32100,32200},data!J:J,"&lt;="&amp;'Daily status(all)'!B138)/100000))</f>
        <v>152466.2145566</v>
      </c>
      <c r="M138" s="15">
        <f>IF(MAX(data!J:J)&lt;'Daily status(all)'!B138,"",L138/$L$8)</f>
        <v>9.7913004801433376E-2</v>
      </c>
      <c r="N138" s="16">
        <f>IF(MAX(data!J:J)&lt;'Daily status(all)'!B138,"",H138+J138+L138)</f>
        <v>2618805.7522658999</v>
      </c>
      <c r="O138" s="15">
        <f>IF(MAX(data!J:J)&lt;'Daily status(all)'!B138,"",N138/$N$8)</f>
        <v>0.19912424094055506</v>
      </c>
      <c r="P138" s="17">
        <f t="shared" ref="P138:P201" si="2">IFERROR(F138/N138,"")</f>
        <v>0.840686193015037</v>
      </c>
    </row>
    <row r="139" spans="1:16" x14ac:dyDescent="0.25">
      <c r="A139" s="12">
        <v>43428</v>
      </c>
      <c r="B139" s="8">
        <v>20750808</v>
      </c>
      <c r="C139" s="13" t="s">
        <v>143</v>
      </c>
      <c r="D139" s="14">
        <f>IF(MAX(data!D:D)&lt;'Daily status(all)'!A139,"",SUMIFS(data!$E:$E,data!$C:$C,11000,data!$D:$D,"&lt;="&amp;'Daily status(all)'!$A139)/100000)</f>
        <v>2004134.2824503994</v>
      </c>
      <c r="E139" s="14">
        <f>IF(MAX(data!D:D)&lt;'Daily status(all)'!A139,"",SUMIFS(data!$E:$E,data!$C:$C,14000,data!$D:$D,"&lt;="&amp;'Daily status(all)'!$A139)/100000)</f>
        <v>197450.82814320002</v>
      </c>
      <c r="F139" s="14">
        <f>IF(MAX(data!D:D)&lt;'Daily status(all)'!A139,"",SUM(D139:E139))</f>
        <v>2201585.1105935993</v>
      </c>
      <c r="G139" s="15">
        <f>IF(MAX(data!D:D)&lt;'Daily status(all)'!A139,"",F139/$F$8)</f>
        <v>0.26483067978722935</v>
      </c>
      <c r="H139" s="14">
        <f>IF(MAX(data!J:J)&lt;'Daily status(all)'!B139,"",SUM(SUMIFS(data!$K:$K,data!$I:$I,{"STATE_TRANSFER","LOCAL_TRANSFER","OTHER_RECURRENT"},data!J:J,"&lt;="&amp;'Daily status(all)'!B139)/100000))</f>
        <v>2160775.4112771996</v>
      </c>
      <c r="I139" s="15">
        <f>IF(MAX(data!J:J)&lt;'Daily status(all)'!B139,"",H139/$H$8)</f>
        <v>0.25557771609439967</v>
      </c>
      <c r="J139" s="14">
        <f>IF(MAX(data!J:J)&lt;'Daily status(all)'!B139,"",SUM(SUMIFS(data!$K:$K,data!$I:$I,{"CAPITAL_EXP"},data!J:J,"&lt;="&amp;'Daily status(all)'!B139)/100000))</f>
        <v>305590.45147060003</v>
      </c>
      <c r="K139" s="15">
        <f>IF(MAX(data!J:J)&lt;'Daily status(all)'!B139,"",J139/$J$8)</f>
        <v>9.7322357730267248E-2</v>
      </c>
      <c r="L139" s="14">
        <f>IF(MAX(data!J:J)&lt;'Daily status(all)'!B139,"",SUM(SUMIFS(data!$K:$K,data!$I:$I,{31100,31200,32100,32200},data!J:J,"&lt;="&amp;'Daily status(all)'!B139)/100000))</f>
        <v>152466.2145566</v>
      </c>
      <c r="M139" s="15">
        <f>IF(MAX(data!J:J)&lt;'Daily status(all)'!B139,"",L139/$L$8)</f>
        <v>9.7913004801433376E-2</v>
      </c>
      <c r="N139" s="16">
        <f>IF(MAX(data!J:J)&lt;'Daily status(all)'!B139,"",H139+J139+L139)</f>
        <v>2618832.0773043996</v>
      </c>
      <c r="O139" s="15">
        <f>IF(MAX(data!J:J)&lt;'Daily status(all)'!B139,"",N139/$N$8)</f>
        <v>0.19912624259848805</v>
      </c>
      <c r="P139" s="17">
        <f t="shared" si="2"/>
        <v>0.84067440966269269</v>
      </c>
    </row>
    <row r="140" spans="1:16" x14ac:dyDescent="0.25">
      <c r="A140" s="12">
        <v>43429</v>
      </c>
      <c r="B140" s="8">
        <v>20750809</v>
      </c>
      <c r="C140" s="13" t="s">
        <v>144</v>
      </c>
      <c r="D140" s="14">
        <f>IF(MAX(data!D:D)&lt;'Daily status(all)'!A140,"",SUMIFS(data!$E:$E,data!$C:$C,11000,data!$D:$D,"&lt;="&amp;'Daily status(all)'!$A140)/100000)</f>
        <v>2021032.3469503997</v>
      </c>
      <c r="E140" s="14">
        <f>IF(MAX(data!D:D)&lt;'Daily status(all)'!A140,"",SUMIFS(data!$E:$E,data!$C:$C,14000,data!$D:$D,"&lt;="&amp;'Daily status(all)'!$A140)/100000)</f>
        <v>198141.06562990008</v>
      </c>
      <c r="F140" s="14">
        <f>IF(MAX(data!D:D)&lt;'Daily status(all)'!A140,"",SUM(D140:E140))</f>
        <v>2219173.4125802997</v>
      </c>
      <c r="G140" s="15">
        <f>IF(MAX(data!D:D)&lt;'Daily status(all)'!A140,"",F140/$F$8)</f>
        <v>0.26694639266565856</v>
      </c>
      <c r="H140" s="14">
        <f>IF(MAX(data!J:J)&lt;'Daily status(all)'!B140,"",SUM(SUMIFS(data!$K:$K,data!$I:$I,{"STATE_TRANSFER","LOCAL_TRANSFER","OTHER_RECURRENT"},data!J:J,"&lt;="&amp;'Daily status(all)'!B140)/100000))</f>
        <v>2198892.2816121997</v>
      </c>
      <c r="I140" s="15">
        <f>IF(MAX(data!J:J)&lt;'Daily status(all)'!B140,"",H140/$H$8)</f>
        <v>0.26008620069397564</v>
      </c>
      <c r="J140" s="14">
        <f>IF(MAX(data!J:J)&lt;'Daily status(all)'!B140,"",SUM(SUMIFS(data!$K:$K,data!$I:$I,{"CAPITAL_EXP"},data!J:J,"&lt;="&amp;'Daily status(all)'!B140)/100000))</f>
        <v>307082.40511759999</v>
      </c>
      <c r="K140" s="15">
        <f>IF(MAX(data!J:J)&lt;'Daily status(all)'!B140,"",J140/$J$8)</f>
        <v>9.7797504927607859E-2</v>
      </c>
      <c r="L140" s="14">
        <f>IF(MAX(data!J:J)&lt;'Daily status(all)'!B140,"",SUM(SUMIFS(data!$K:$K,data!$I:$I,{31100,31200,32100,32200},data!J:J,"&lt;="&amp;'Daily status(all)'!B140)/100000))</f>
        <v>152466.2145566</v>
      </c>
      <c r="M140" s="15">
        <f>IF(MAX(data!J:J)&lt;'Daily status(all)'!B140,"",L140/$L$8)</f>
        <v>9.7913004801433376E-2</v>
      </c>
      <c r="N140" s="16">
        <f>IF(MAX(data!J:J)&lt;'Daily status(all)'!B140,"",H140+J140+L140)</f>
        <v>2658440.9012863999</v>
      </c>
      <c r="O140" s="15">
        <f>IF(MAX(data!J:J)&lt;'Daily status(all)'!B140,"",N140/$N$8)</f>
        <v>0.20213795013087743</v>
      </c>
      <c r="P140" s="17">
        <f t="shared" si="2"/>
        <v>0.83476499759932898</v>
      </c>
    </row>
    <row r="141" spans="1:16" x14ac:dyDescent="0.25">
      <c r="A141" s="12">
        <v>43430</v>
      </c>
      <c r="B141" s="8">
        <v>20750810</v>
      </c>
      <c r="C141" s="13" t="s">
        <v>145</v>
      </c>
      <c r="D141" s="14">
        <f>IF(MAX(data!D:D)&lt;'Daily status(all)'!A141,"",SUMIFS(data!$E:$E,data!$C:$C,11000,data!$D:$D,"&lt;="&amp;'Daily status(all)'!$A141)/100000)</f>
        <v>2040590.0678603994</v>
      </c>
      <c r="E141" s="14">
        <f>IF(MAX(data!D:D)&lt;'Daily status(all)'!A141,"",SUMIFS(data!$E:$E,data!$C:$C,14000,data!$D:$D,"&lt;="&amp;'Daily status(all)'!$A141)/100000)</f>
        <v>198689.99247250007</v>
      </c>
      <c r="F141" s="14">
        <f>IF(MAX(data!D:D)&lt;'Daily status(all)'!A141,"",SUM(D141:E141))</f>
        <v>2239280.0603328994</v>
      </c>
      <c r="G141" s="15">
        <f>IF(MAX(data!D:D)&lt;'Daily status(all)'!A141,"",F141/$F$8)</f>
        <v>0.26936503965184194</v>
      </c>
      <c r="H141" s="14">
        <f>IF(MAX(data!J:J)&lt;'Daily status(all)'!B141,"",SUM(SUMIFS(data!$K:$K,data!$I:$I,{"STATE_TRANSFER","LOCAL_TRANSFER","OTHER_RECURRENT"},data!J:J,"&lt;="&amp;'Daily status(all)'!B141)/100000))</f>
        <v>2206050.5101101999</v>
      </c>
      <c r="I141" s="15">
        <f>IF(MAX(data!J:J)&lt;'Daily status(all)'!B141,"",H141/$H$8)</f>
        <v>0.26093287993757153</v>
      </c>
      <c r="J141" s="14">
        <f>IF(MAX(data!J:J)&lt;'Daily status(all)'!B141,"",SUM(SUMIFS(data!$K:$K,data!$I:$I,{"CAPITAL_EXP"},data!J:J,"&lt;="&amp;'Daily status(all)'!B141)/100000))</f>
        <v>308049.67388680007</v>
      </c>
      <c r="K141" s="15">
        <f>IF(MAX(data!J:J)&lt;'Daily status(all)'!B141,"",J141/$J$8)</f>
        <v>9.8105554072220824E-2</v>
      </c>
      <c r="L141" s="14">
        <f>IF(MAX(data!J:J)&lt;'Daily status(all)'!B141,"",SUM(SUMIFS(data!$K:$K,data!$I:$I,{31100,31200,32100,32200},data!J:J,"&lt;="&amp;'Daily status(all)'!B141)/100000))</f>
        <v>155522.86455659999</v>
      </c>
      <c r="M141" s="15">
        <f>IF(MAX(data!J:J)&lt;'Daily status(all)'!B141,"",L141/$L$8)</f>
        <v>9.9875969429345721E-2</v>
      </c>
      <c r="N141" s="16">
        <f>IF(MAX(data!J:J)&lt;'Daily status(all)'!B141,"",H141+J141+L141)</f>
        <v>2669623.0485536</v>
      </c>
      <c r="O141" s="15">
        <f>IF(MAX(data!J:J)&lt;'Daily status(all)'!B141,"",N141/$N$8)</f>
        <v>0.20298819898371431</v>
      </c>
      <c r="P141" s="17">
        <f t="shared" si="2"/>
        <v>0.8388000925996425</v>
      </c>
    </row>
    <row r="142" spans="1:16" x14ac:dyDescent="0.25">
      <c r="A142" s="12">
        <v>43431</v>
      </c>
      <c r="B142" s="8">
        <v>20750811</v>
      </c>
      <c r="C142" s="13" t="s">
        <v>146</v>
      </c>
      <c r="D142" s="14">
        <f>IF(MAX(data!D:D)&lt;'Daily status(all)'!A142,"",SUMIFS(data!$E:$E,data!$C:$C,11000,data!$D:$D,"&lt;="&amp;'Daily status(all)'!$A142)/100000)</f>
        <v>2053795.5087203996</v>
      </c>
      <c r="E142" s="14">
        <f>IF(MAX(data!D:D)&lt;'Daily status(all)'!A142,"",SUMIFS(data!$E:$E,data!$C:$C,14000,data!$D:$D,"&lt;="&amp;'Daily status(all)'!$A142)/100000)</f>
        <v>199182.27015780006</v>
      </c>
      <c r="F142" s="14">
        <f>IF(MAX(data!D:D)&lt;'Daily status(all)'!A142,"",SUM(D142:E142))</f>
        <v>2252977.7788781999</v>
      </c>
      <c r="G142" s="15">
        <f>IF(MAX(data!D:D)&lt;'Daily status(all)'!A142,"",F142/$F$8)</f>
        <v>0.2710127507016809</v>
      </c>
      <c r="H142" s="14">
        <f>IF(MAX(data!J:J)&lt;'Daily status(all)'!B142,"",SUM(SUMIFS(data!$K:$K,data!$I:$I,{"STATE_TRANSFER","LOCAL_TRANSFER","OTHER_RECURRENT"},data!J:J,"&lt;="&amp;'Daily status(all)'!B142)/100000))</f>
        <v>2214619.7295062002</v>
      </c>
      <c r="I142" s="15">
        <f>IF(MAX(data!J:J)&lt;'Daily status(all)'!B142,"",H142/$H$8)</f>
        <v>0.26194645196847827</v>
      </c>
      <c r="J142" s="14">
        <f>IF(MAX(data!J:J)&lt;'Daily status(all)'!B142,"",SUM(SUMIFS(data!$K:$K,data!$I:$I,{"CAPITAL_EXP"},data!J:J,"&lt;="&amp;'Daily status(all)'!B142)/100000))</f>
        <v>310847.76865380007</v>
      </c>
      <c r="K142" s="15">
        <f>IF(MAX(data!J:J)&lt;'Daily status(all)'!B142,"",J142/$J$8)</f>
        <v>9.8996672163662106E-2</v>
      </c>
      <c r="L142" s="14">
        <f>IF(MAX(data!J:J)&lt;'Daily status(all)'!B142,"",SUM(SUMIFS(data!$K:$K,data!$I:$I,{31100,31200,32100,32200},data!J:J,"&lt;="&amp;'Daily status(all)'!B142)/100000))</f>
        <v>155522.86455659999</v>
      </c>
      <c r="M142" s="15">
        <f>IF(MAX(data!J:J)&lt;'Daily status(all)'!B142,"",L142/$L$8)</f>
        <v>9.9875969429345721E-2</v>
      </c>
      <c r="N142" s="16">
        <f>IF(MAX(data!J:J)&lt;'Daily status(all)'!B142,"",H142+J142+L142)</f>
        <v>2680990.3627166003</v>
      </c>
      <c r="O142" s="15">
        <f>IF(MAX(data!J:J)&lt;'Daily status(all)'!B142,"",N142/$N$8)</f>
        <v>0.2038525272380271</v>
      </c>
      <c r="P142" s="17">
        <f t="shared" si="2"/>
        <v>0.84035280775694288</v>
      </c>
    </row>
    <row r="143" spans="1:16" x14ac:dyDescent="0.25">
      <c r="A143" s="12">
        <v>43432</v>
      </c>
      <c r="B143" s="8">
        <v>20750812</v>
      </c>
      <c r="C143" s="13" t="s">
        <v>147</v>
      </c>
      <c r="D143" s="14">
        <f>IF(MAX(data!D:D)&lt;'Daily status(all)'!A143,"",SUMIFS(data!$E:$E,data!$C:$C,11000,data!$D:$D,"&lt;="&amp;'Daily status(all)'!$A143)/100000)</f>
        <v>2066681.1074703995</v>
      </c>
      <c r="E143" s="14">
        <f>IF(MAX(data!D:D)&lt;'Daily status(all)'!A143,"",SUMIFS(data!$E:$E,data!$C:$C,14000,data!$D:$D,"&lt;="&amp;'Daily status(all)'!$A143)/100000)</f>
        <v>199505.65073140006</v>
      </c>
      <c r="F143" s="14">
        <f>IF(MAX(data!D:D)&lt;'Daily status(all)'!A143,"",SUM(D143:E143))</f>
        <v>2266186.7582017994</v>
      </c>
      <c r="G143" s="15">
        <f>IF(MAX(data!D:D)&lt;'Daily status(all)'!A143,"",F143/$F$8)</f>
        <v>0.27260167086503595</v>
      </c>
      <c r="H143" s="14">
        <f>IF(MAX(data!J:J)&lt;'Daily status(all)'!B143,"",SUM(SUMIFS(data!$K:$K,data!$I:$I,{"STATE_TRANSFER","LOCAL_TRANSFER","OTHER_RECURRENT"},data!J:J,"&lt;="&amp;'Daily status(all)'!B143)/100000))</f>
        <v>2228454.7480861996</v>
      </c>
      <c r="I143" s="15">
        <f>IF(MAX(data!J:J)&lt;'Daily status(all)'!B143,"",H143/$H$8)</f>
        <v>0.26358286565235567</v>
      </c>
      <c r="J143" s="14">
        <f>IF(MAX(data!J:J)&lt;'Daily status(all)'!B143,"",SUM(SUMIFS(data!$K:$K,data!$I:$I,{"CAPITAL_EXP"},data!J:J,"&lt;="&amp;'Daily status(all)'!B143)/100000))</f>
        <v>337102.31436379999</v>
      </c>
      <c r="K143" s="15">
        <f>IF(MAX(data!J:J)&lt;'Daily status(all)'!B143,"",J143/$J$8)</f>
        <v>0.10735804038488118</v>
      </c>
      <c r="L143" s="14">
        <f>IF(MAX(data!J:J)&lt;'Daily status(all)'!B143,"",SUM(SUMIFS(data!$K:$K,data!$I:$I,{31100,31200,32100,32200},data!J:J,"&lt;="&amp;'Daily status(all)'!B143)/100000))</f>
        <v>155522.86455659999</v>
      </c>
      <c r="M143" s="15">
        <f>IF(MAX(data!J:J)&lt;'Daily status(all)'!B143,"",L143/$L$8)</f>
        <v>9.9875969429345721E-2</v>
      </c>
      <c r="N143" s="16">
        <f>IF(MAX(data!J:J)&lt;'Daily status(all)'!B143,"",H143+J143+L143)</f>
        <v>2721079.9270065995</v>
      </c>
      <c r="O143" s="15">
        <f>IF(MAX(data!J:J)&lt;'Daily status(all)'!B143,"",N143/$N$8)</f>
        <v>0.20690078847388876</v>
      </c>
      <c r="P143" s="17">
        <f t="shared" si="2"/>
        <v>0.8328262377411243</v>
      </c>
    </row>
    <row r="144" spans="1:16" x14ac:dyDescent="0.25">
      <c r="A144" s="12">
        <v>43433</v>
      </c>
      <c r="B144" s="8">
        <v>20750813</v>
      </c>
      <c r="C144" s="13" t="s">
        <v>148</v>
      </c>
      <c r="D144" s="14">
        <f>IF(MAX(data!D:D)&lt;'Daily status(all)'!A144,"",SUMIFS(data!$E:$E,data!$C:$C,11000,data!$D:$D,"&lt;="&amp;'Daily status(all)'!$A144)/100000)</f>
        <v>2078636.7494503995</v>
      </c>
      <c r="E144" s="14">
        <f>IF(MAX(data!D:D)&lt;'Daily status(all)'!A144,"",SUMIFS(data!$E:$E,data!$C:$C,14000,data!$D:$D,"&lt;="&amp;'Daily status(all)'!$A144)/100000)</f>
        <v>199956.35081020009</v>
      </c>
      <c r="F144" s="14">
        <f>IF(MAX(data!D:D)&lt;'Daily status(all)'!A144,"",SUM(D144:E144))</f>
        <v>2278593.1002605995</v>
      </c>
      <c r="G144" s="15">
        <f>IF(MAX(data!D:D)&lt;'Daily status(all)'!A144,"",F144/$F$8)</f>
        <v>0.27409404106017188</v>
      </c>
      <c r="H144" s="14">
        <f>IF(MAX(data!J:J)&lt;'Daily status(all)'!B144,"",SUM(SUMIFS(data!$K:$K,data!$I:$I,{"STATE_TRANSFER","LOCAL_TRANSFER","OTHER_RECURRENT"},data!J:J,"&lt;="&amp;'Daily status(all)'!B144)/100000))</f>
        <v>2233009.1652131993</v>
      </c>
      <c r="I144" s="15">
        <f>IF(MAX(data!J:J)&lt;'Daily status(all)'!B144,"",H144/$H$8)</f>
        <v>0.26412156464040631</v>
      </c>
      <c r="J144" s="14">
        <f>IF(MAX(data!J:J)&lt;'Daily status(all)'!B144,"",SUM(SUMIFS(data!$K:$K,data!$I:$I,{"CAPITAL_EXP"},data!J:J,"&lt;="&amp;'Daily status(all)'!B144)/100000))</f>
        <v>339498.78429780004</v>
      </c>
      <c r="K144" s="15">
        <f>IF(MAX(data!J:J)&lt;'Daily status(all)'!B144,"",J144/$J$8)</f>
        <v>0.10812125174532849</v>
      </c>
      <c r="L144" s="14">
        <f>IF(MAX(data!J:J)&lt;'Daily status(all)'!B144,"",SUM(SUMIFS(data!$K:$K,data!$I:$I,{31100,31200,32100,32200},data!J:J,"&lt;="&amp;'Daily status(all)'!B144)/100000))</f>
        <v>155522.86455659999</v>
      </c>
      <c r="M144" s="15">
        <f>IF(MAX(data!J:J)&lt;'Daily status(all)'!B144,"",L144/$L$8)</f>
        <v>9.9875969429345721E-2</v>
      </c>
      <c r="N144" s="16">
        <f>IF(MAX(data!J:J)&lt;'Daily status(all)'!B144,"",H144+J144+L144)</f>
        <v>2728030.8140675994</v>
      </c>
      <c r="O144" s="15">
        <f>IF(MAX(data!J:J)&lt;'Daily status(all)'!B144,"",N144/$N$8)</f>
        <v>0.20742930805144336</v>
      </c>
      <c r="P144" s="17">
        <f t="shared" si="2"/>
        <v>0.83525196581747152</v>
      </c>
    </row>
    <row r="145" spans="1:16" x14ac:dyDescent="0.25">
      <c r="A145" s="12">
        <v>43434</v>
      </c>
      <c r="B145" s="8">
        <v>20750814</v>
      </c>
      <c r="C145" s="13" t="s">
        <v>149</v>
      </c>
      <c r="D145" s="14">
        <f>IF(MAX(data!D:D)&lt;'Daily status(all)'!A145,"",SUMIFS(data!$E:$E,data!$C:$C,11000,data!$D:$D,"&lt;="&amp;'Daily status(all)'!$A145)/100000)</f>
        <v>2089527.1686903995</v>
      </c>
      <c r="E145" s="14">
        <f>IF(MAX(data!D:D)&lt;'Daily status(all)'!A145,"",SUMIFS(data!$E:$E,data!$C:$C,14000,data!$D:$D,"&lt;="&amp;'Daily status(all)'!$A145)/100000)</f>
        <v>200384.32435110008</v>
      </c>
      <c r="F145" s="14">
        <f>IF(MAX(data!D:D)&lt;'Daily status(all)'!A145,"",SUM(D145:E145))</f>
        <v>2289911.4930414995</v>
      </c>
      <c r="G145" s="15">
        <f>IF(MAX(data!D:D)&lt;'Daily status(all)'!A145,"",F145/$F$8)</f>
        <v>0.27545554084495938</v>
      </c>
      <c r="H145" s="14">
        <f>IF(MAX(data!J:J)&lt;'Daily status(all)'!B145,"",SUM(SUMIFS(data!$K:$K,data!$I:$I,{"STATE_TRANSFER","LOCAL_TRANSFER","OTHER_RECURRENT"},data!J:J,"&lt;="&amp;'Daily status(all)'!B145)/100000))</f>
        <v>2246743.9339961996</v>
      </c>
      <c r="I145" s="15">
        <f>IF(MAX(data!J:J)&lt;'Daily status(all)'!B145,"",H145/$H$8)</f>
        <v>0.26574612072259951</v>
      </c>
      <c r="J145" s="14">
        <f>IF(MAX(data!J:J)&lt;'Daily status(all)'!B145,"",SUM(SUMIFS(data!$K:$K,data!$I:$I,{"CAPITAL_EXP"},data!J:J,"&lt;="&amp;'Daily status(all)'!B145)/100000))</f>
        <v>341153.77565580001</v>
      </c>
      <c r="K145" s="15">
        <f>IF(MAX(data!J:J)&lt;'Daily status(all)'!B145,"",J145/$J$8)</f>
        <v>0.10864832207821574</v>
      </c>
      <c r="L145" s="14">
        <f>IF(MAX(data!J:J)&lt;'Daily status(all)'!B145,"",SUM(SUMIFS(data!$K:$K,data!$I:$I,{31100,31200,32100,32200},data!J:J,"&lt;="&amp;'Daily status(all)'!B145)/100000))</f>
        <v>155522.86455659999</v>
      </c>
      <c r="M145" s="15">
        <f>IF(MAX(data!J:J)&lt;'Daily status(all)'!B145,"",L145/$L$8)</f>
        <v>9.9875969429345721E-2</v>
      </c>
      <c r="N145" s="16">
        <f>IF(MAX(data!J:J)&lt;'Daily status(all)'!B145,"",H145+J145+L145)</f>
        <v>2743420.5742085995</v>
      </c>
      <c r="O145" s="15">
        <f>IF(MAX(data!J:J)&lt;'Daily status(all)'!B145,"",N145/$N$8)</f>
        <v>0.20859948812443363</v>
      </c>
      <c r="P145" s="17">
        <f t="shared" si="2"/>
        <v>0.83469210465554489</v>
      </c>
    </row>
    <row r="146" spans="1:16" x14ac:dyDescent="0.25">
      <c r="A146" s="12">
        <v>43435</v>
      </c>
      <c r="B146" s="8">
        <v>20750815</v>
      </c>
      <c r="C146" s="13" t="s">
        <v>150</v>
      </c>
      <c r="D146" s="14">
        <f>IF(MAX(data!D:D)&lt;'Daily status(all)'!A146,"",SUMIFS(data!$E:$E,data!$C:$C,11000,data!$D:$D,"&lt;="&amp;'Daily status(all)'!$A146)/100000)</f>
        <v>2089532.2930703994</v>
      </c>
      <c r="E146" s="14">
        <f>IF(MAX(data!D:D)&lt;'Daily status(all)'!A146,"",SUMIFS(data!$E:$E,data!$C:$C,14000,data!$D:$D,"&lt;="&amp;'Daily status(all)'!$A146)/100000)</f>
        <v>200385.61364710011</v>
      </c>
      <c r="F146" s="14">
        <f>IF(MAX(data!D:D)&lt;'Daily status(all)'!A146,"",SUM(D146:E146))</f>
        <v>2289917.9067174997</v>
      </c>
      <c r="G146" s="15">
        <f>IF(MAX(data!D:D)&lt;'Daily status(all)'!A146,"",F146/$F$8)</f>
        <v>0.27545631235189177</v>
      </c>
      <c r="H146" s="14">
        <f>IF(MAX(data!J:J)&lt;'Daily status(all)'!B146,"",SUM(SUMIFS(data!$K:$K,data!$I:$I,{"STATE_TRANSFER","LOCAL_TRANSFER","OTHER_RECURRENT"},data!J:J,"&lt;="&amp;'Daily status(all)'!B146)/100000))</f>
        <v>2246743.9339961996</v>
      </c>
      <c r="I146" s="15">
        <f>IF(MAX(data!J:J)&lt;'Daily status(all)'!B146,"",H146/$H$8)</f>
        <v>0.26574612072259951</v>
      </c>
      <c r="J146" s="14">
        <f>IF(MAX(data!J:J)&lt;'Daily status(all)'!B146,"",SUM(SUMIFS(data!$K:$K,data!$I:$I,{"CAPITAL_EXP"},data!J:J,"&lt;="&amp;'Daily status(all)'!B146)/100000))</f>
        <v>341153.77565580001</v>
      </c>
      <c r="K146" s="15">
        <f>IF(MAX(data!J:J)&lt;'Daily status(all)'!B146,"",J146/$J$8)</f>
        <v>0.10864832207821574</v>
      </c>
      <c r="L146" s="14">
        <f>IF(MAX(data!J:J)&lt;'Daily status(all)'!B146,"",SUM(SUMIFS(data!$K:$K,data!$I:$I,{31100,31200,32100,32200},data!J:J,"&lt;="&amp;'Daily status(all)'!B146)/100000))</f>
        <v>155522.86455659999</v>
      </c>
      <c r="M146" s="15">
        <f>IF(MAX(data!J:J)&lt;'Daily status(all)'!B146,"",L146/$L$8)</f>
        <v>9.9875969429345721E-2</v>
      </c>
      <c r="N146" s="16">
        <f>IF(MAX(data!J:J)&lt;'Daily status(all)'!B146,"",H146+J146+L146)</f>
        <v>2743420.5742085995</v>
      </c>
      <c r="O146" s="15">
        <f>IF(MAX(data!J:J)&lt;'Daily status(all)'!B146,"",N146/$N$8)</f>
        <v>0.20859948812443363</v>
      </c>
      <c r="P146" s="17">
        <f t="shared" si="2"/>
        <v>0.83469444249468649</v>
      </c>
    </row>
    <row r="147" spans="1:16" x14ac:dyDescent="0.25">
      <c r="A147" s="12">
        <v>43436</v>
      </c>
      <c r="B147" s="8">
        <v>20750816</v>
      </c>
      <c r="C147" s="13" t="s">
        <v>151</v>
      </c>
      <c r="D147" s="14">
        <f>IF(MAX(data!D:D)&lt;'Daily status(all)'!A147,"",SUMIFS(data!$E:$E,data!$C:$C,11000,data!$D:$D,"&lt;="&amp;'Daily status(all)'!$A147)/100000)</f>
        <v>2103108.6752103996</v>
      </c>
      <c r="E147" s="14">
        <f>IF(MAX(data!D:D)&lt;'Daily status(all)'!A147,"",SUMIFS(data!$E:$E,data!$C:$C,14000,data!$D:$D,"&lt;="&amp;'Daily status(all)'!$A147)/100000)</f>
        <v>201048.52360840008</v>
      </c>
      <c r="F147" s="14">
        <f>IF(MAX(data!D:D)&lt;'Daily status(all)'!A147,"",SUM(D147:E147))</f>
        <v>2304157.1988187996</v>
      </c>
      <c r="G147" s="15">
        <f>IF(MAX(data!D:D)&lt;'Daily status(all)'!A147,"",F147/$F$8)</f>
        <v>0.27716916977844813</v>
      </c>
      <c r="H147" s="14">
        <f>IF(MAX(data!J:J)&lt;'Daily status(all)'!B147,"",SUM(SUMIFS(data!$K:$K,data!$I:$I,{"STATE_TRANSFER","LOCAL_TRANSFER","OTHER_RECURRENT"},data!J:J,"&lt;="&amp;'Daily status(all)'!B147)/100000))</f>
        <v>2249754.6289941999</v>
      </c>
      <c r="I147" s="15">
        <f>IF(MAX(data!J:J)&lt;'Daily status(all)'!B147,"",H147/$H$8)</f>
        <v>0.26610222739959605</v>
      </c>
      <c r="J147" s="14">
        <f>IF(MAX(data!J:J)&lt;'Daily status(all)'!B147,"",SUM(SUMIFS(data!$K:$K,data!$I:$I,{"CAPITAL_EXP"},data!J:J,"&lt;="&amp;'Daily status(all)'!B147)/100000))</f>
        <v>342876.37873180001</v>
      </c>
      <c r="K147" s="15">
        <f>IF(MAX(data!J:J)&lt;'Daily status(all)'!B147,"",J147/$J$8)</f>
        <v>0.10919692492880533</v>
      </c>
      <c r="L147" s="14">
        <f>IF(MAX(data!J:J)&lt;'Daily status(all)'!B147,"",SUM(SUMIFS(data!$K:$K,data!$I:$I,{31100,31200,32100,32200},data!J:J,"&lt;="&amp;'Daily status(all)'!B147)/100000))</f>
        <v>155522.86455659999</v>
      </c>
      <c r="M147" s="15">
        <f>IF(MAX(data!J:J)&lt;'Daily status(all)'!B147,"",L147/$L$8)</f>
        <v>9.9875969429345721E-2</v>
      </c>
      <c r="N147" s="16">
        <f>IF(MAX(data!J:J)&lt;'Daily status(all)'!B147,"",H147+J147+L147)</f>
        <v>2748153.8722825996</v>
      </c>
      <c r="O147" s="15">
        <f>IF(MAX(data!J:J)&lt;'Daily status(all)'!B147,"",N147/$N$8)</f>
        <v>0.20895939049035564</v>
      </c>
      <c r="P147" s="17">
        <f t="shared" si="2"/>
        <v>0.83843820466463947</v>
      </c>
    </row>
    <row r="148" spans="1:16" x14ac:dyDescent="0.25">
      <c r="A148" s="12">
        <v>43437</v>
      </c>
      <c r="B148" s="8">
        <v>20750817</v>
      </c>
      <c r="C148" s="13" t="s">
        <v>152</v>
      </c>
      <c r="D148" s="14">
        <f>IF(MAX(data!D:D)&lt;'Daily status(all)'!A148,"",SUMIFS(data!$E:$E,data!$C:$C,11000,data!$D:$D,"&lt;="&amp;'Daily status(all)'!$A148)/100000)</f>
        <v>2118389.047570399</v>
      </c>
      <c r="E148" s="14">
        <f>IF(MAX(data!D:D)&lt;'Daily status(all)'!A148,"",SUMIFS(data!$E:$E,data!$C:$C,14000,data!$D:$D,"&lt;="&amp;'Daily status(all)'!$A148)/100000)</f>
        <v>201713.14175700009</v>
      </c>
      <c r="F148" s="14">
        <f>IF(MAX(data!D:D)&lt;'Daily status(all)'!A148,"",SUM(D148:E148))</f>
        <v>2320102.1893273992</v>
      </c>
      <c r="G148" s="15">
        <f>IF(MAX(data!D:D)&lt;'Daily status(all)'!A148,"",F148/$F$8)</f>
        <v>0.27908720722123176</v>
      </c>
      <c r="H148" s="14">
        <f>IF(MAX(data!J:J)&lt;'Daily status(all)'!B148,"",SUM(SUMIFS(data!$K:$K,data!$I:$I,{"STATE_TRANSFER","LOCAL_TRANSFER","OTHER_RECURRENT"},data!J:J,"&lt;="&amp;'Daily status(all)'!B148)/100000))</f>
        <v>2268489.1140941996</v>
      </c>
      <c r="I148" s="15">
        <f>IF(MAX(data!J:J)&lt;'Daily status(all)'!B148,"",H148/$H$8)</f>
        <v>0.26831815270542519</v>
      </c>
      <c r="J148" s="14">
        <f>IF(MAX(data!J:J)&lt;'Daily status(all)'!B148,"",SUM(SUMIFS(data!$K:$K,data!$I:$I,{"CAPITAL_EXP"},data!J:J,"&lt;="&amp;'Daily status(all)'!B148)/100000))</f>
        <v>345885.36718980002</v>
      </c>
      <c r="K148" s="15">
        <f>IF(MAX(data!J:J)&lt;'Daily status(all)'!B148,"",J148/$J$8)</f>
        <v>0.11015520700112294</v>
      </c>
      <c r="L148" s="14">
        <f>IF(MAX(data!J:J)&lt;'Daily status(all)'!B148,"",SUM(SUMIFS(data!$K:$K,data!$I:$I,{31100,31200,32100,32200},data!J:J,"&lt;="&amp;'Daily status(all)'!B148)/100000))</f>
        <v>155522.86455659999</v>
      </c>
      <c r="M148" s="15">
        <f>IF(MAX(data!J:J)&lt;'Daily status(all)'!B148,"",L148/$L$8)</f>
        <v>9.9875969429345721E-2</v>
      </c>
      <c r="N148" s="16">
        <f>IF(MAX(data!J:J)&lt;'Daily status(all)'!B148,"",H148+J148+L148)</f>
        <v>2769897.3458405994</v>
      </c>
      <c r="O148" s="15">
        <f>IF(MAX(data!J:J)&lt;'Daily status(all)'!B148,"",N148/$N$8)</f>
        <v>0.2106126832799799</v>
      </c>
      <c r="P148" s="17">
        <f t="shared" si="2"/>
        <v>0.83761305913064521</v>
      </c>
    </row>
    <row r="149" spans="1:16" x14ac:dyDescent="0.25">
      <c r="A149" s="12">
        <v>43438</v>
      </c>
      <c r="B149" s="8">
        <v>20750818</v>
      </c>
      <c r="C149" s="13" t="s">
        <v>153</v>
      </c>
      <c r="D149" s="14">
        <f>IF(MAX(data!D:D)&lt;'Daily status(all)'!A149,"",SUMIFS(data!$E:$E,data!$C:$C,11000,data!$D:$D,"&lt;="&amp;'Daily status(all)'!$A149)/100000)</f>
        <v>2132866.9445703994</v>
      </c>
      <c r="E149" s="14">
        <f>IF(MAX(data!D:D)&lt;'Daily status(all)'!A149,"",SUMIFS(data!$E:$E,data!$C:$C,14000,data!$D:$D,"&lt;="&amp;'Daily status(all)'!$A149)/100000)</f>
        <v>202165.42109250007</v>
      </c>
      <c r="F149" s="14">
        <f>IF(MAX(data!D:D)&lt;'Daily status(all)'!A149,"",SUM(D149:E149))</f>
        <v>2335032.3656628993</v>
      </c>
      <c r="G149" s="15">
        <f>IF(MAX(data!D:D)&lt;'Daily status(all)'!A149,"",F149/$F$8)</f>
        <v>0.28088317174208899</v>
      </c>
      <c r="H149" s="14">
        <f>IF(MAX(data!J:J)&lt;'Daily status(all)'!B149,"",SUM(SUMIFS(data!$K:$K,data!$I:$I,{"STATE_TRANSFER","LOCAL_TRANSFER","OTHER_RECURRENT"},data!J:J,"&lt;="&amp;'Daily status(all)'!B149)/100000))</f>
        <v>2281483.3031031997</v>
      </c>
      <c r="I149" s="15">
        <f>IF(MAX(data!J:J)&lt;'Daily status(all)'!B149,"",H149/$H$8)</f>
        <v>0.26985511260051037</v>
      </c>
      <c r="J149" s="14">
        <f>IF(MAX(data!J:J)&lt;'Daily status(all)'!B149,"",SUM(SUMIFS(data!$K:$K,data!$I:$I,{"CAPITAL_EXP"},data!J:J,"&lt;="&amp;'Daily status(all)'!B149)/100000))</f>
        <v>348937.35143779998</v>
      </c>
      <c r="K149" s="15">
        <f>IF(MAX(data!J:J)&lt;'Daily status(all)'!B149,"",J149/$J$8)</f>
        <v>0.11112718207868708</v>
      </c>
      <c r="L149" s="14">
        <f>IF(MAX(data!J:J)&lt;'Daily status(all)'!B149,"",SUM(SUMIFS(data!$K:$K,data!$I:$I,{31100,31200,32100,32200},data!J:J,"&lt;="&amp;'Daily status(all)'!B149)/100000))</f>
        <v>155522.86455659999</v>
      </c>
      <c r="M149" s="15">
        <f>IF(MAX(data!J:J)&lt;'Daily status(all)'!B149,"",L149/$L$8)</f>
        <v>9.9875969429345721E-2</v>
      </c>
      <c r="N149" s="16">
        <f>IF(MAX(data!J:J)&lt;'Daily status(all)'!B149,"",H149+J149+L149)</f>
        <v>2785943.5190975997</v>
      </c>
      <c r="O149" s="15">
        <f>IF(MAX(data!J:J)&lt;'Daily status(all)'!B149,"",N149/$N$8)</f>
        <v>0.21183277456282371</v>
      </c>
      <c r="P149" s="17">
        <f t="shared" si="2"/>
        <v>0.83814777638393911</v>
      </c>
    </row>
    <row r="150" spans="1:16" x14ac:dyDescent="0.25">
      <c r="A150" s="12">
        <v>43439</v>
      </c>
      <c r="B150" s="8">
        <v>20750819</v>
      </c>
      <c r="C150" s="13" t="s">
        <v>154</v>
      </c>
      <c r="D150" s="14">
        <f>IF(MAX(data!D:D)&lt;'Daily status(all)'!A150,"",SUMIFS(data!$E:$E,data!$C:$C,11000,data!$D:$D,"&lt;="&amp;'Daily status(all)'!$A150)/100000)</f>
        <v>2149043.5258303992</v>
      </c>
      <c r="E150" s="14">
        <f>IF(MAX(data!D:D)&lt;'Daily status(all)'!A150,"",SUMIFS(data!$E:$E,data!$C:$C,14000,data!$D:$D,"&lt;="&amp;'Daily status(all)'!$A150)/100000)</f>
        <v>202623.83380540009</v>
      </c>
      <c r="F150" s="14">
        <f>IF(MAX(data!D:D)&lt;'Daily status(all)'!A150,"",SUM(D150:E150))</f>
        <v>2351667.3596357992</v>
      </c>
      <c r="G150" s="15">
        <f>IF(MAX(data!D:D)&lt;'Daily status(all)'!A150,"",F150/$F$8)</f>
        <v>0.28288421033055933</v>
      </c>
      <c r="H150" s="14">
        <f>IF(MAX(data!J:J)&lt;'Daily status(all)'!B150,"",SUM(SUMIFS(data!$K:$K,data!$I:$I,{"STATE_TRANSFER","LOCAL_TRANSFER","OTHER_RECURRENT"},data!J:J,"&lt;="&amp;'Daily status(all)'!B150)/100000))</f>
        <v>2296307.6851821998</v>
      </c>
      <c r="I150" s="15">
        <f>IF(MAX(data!J:J)&lt;'Daily status(all)'!B150,"",H150/$H$8)</f>
        <v>0.27160854874870405</v>
      </c>
      <c r="J150" s="14">
        <f>IF(MAX(data!J:J)&lt;'Daily status(all)'!B150,"",SUM(SUMIFS(data!$K:$K,data!$I:$I,{"CAPITAL_EXP"},data!J:J,"&lt;="&amp;'Daily status(all)'!B150)/100000))</f>
        <v>349866.20435160003</v>
      </c>
      <c r="K150" s="15">
        <f>IF(MAX(data!J:J)&lt;'Daily status(all)'!B150,"",J150/$J$8)</f>
        <v>0.1114229968043129</v>
      </c>
      <c r="L150" s="14">
        <f>IF(MAX(data!J:J)&lt;'Daily status(all)'!B150,"",SUM(SUMIFS(data!$K:$K,data!$I:$I,{31100,31200,32100,32200},data!J:J,"&lt;="&amp;'Daily status(all)'!B150)/100000))</f>
        <v>155522.86455659999</v>
      </c>
      <c r="M150" s="15">
        <f>IF(MAX(data!J:J)&lt;'Daily status(all)'!B150,"",L150/$L$8)</f>
        <v>9.9875969429345721E-2</v>
      </c>
      <c r="N150" s="16">
        <f>IF(MAX(data!J:J)&lt;'Daily status(all)'!B150,"",H150+J150+L150)</f>
        <v>2801696.7540903999</v>
      </c>
      <c r="O150" s="15">
        <f>IF(MAX(data!J:J)&lt;'Daily status(all)'!B150,"",N150/$N$8)</f>
        <v>0.21303059191051563</v>
      </c>
      <c r="P150" s="17">
        <f t="shared" si="2"/>
        <v>0.83937255386487841</v>
      </c>
    </row>
    <row r="151" spans="1:16" x14ac:dyDescent="0.25">
      <c r="A151" s="12">
        <v>43440</v>
      </c>
      <c r="B151" s="8">
        <v>20750820</v>
      </c>
      <c r="C151" s="13" t="s">
        <v>155</v>
      </c>
      <c r="D151" s="14">
        <f>IF(MAX(data!D:D)&lt;'Daily status(all)'!A151,"",SUMIFS(data!$E:$E,data!$C:$C,11000,data!$D:$D,"&lt;="&amp;'Daily status(all)'!$A151)/100000)</f>
        <v>2166633.1711503994</v>
      </c>
      <c r="E151" s="14">
        <f>IF(MAX(data!D:D)&lt;'Daily status(all)'!A151,"",SUMIFS(data!$E:$E,data!$C:$C,14000,data!$D:$D,"&lt;="&amp;'Daily status(all)'!$A151)/100000)</f>
        <v>203112.02053210005</v>
      </c>
      <c r="F151" s="14">
        <f>IF(MAX(data!D:D)&lt;'Daily status(all)'!A151,"",SUM(D151:E151))</f>
        <v>2369745.1916824994</v>
      </c>
      <c r="G151" s="15">
        <f>IF(MAX(data!D:D)&lt;'Daily status(all)'!A151,"",F151/$F$8)</f>
        <v>0.28505880922613241</v>
      </c>
      <c r="H151" s="14">
        <f>IF(MAX(data!J:J)&lt;'Daily status(all)'!B151,"",SUM(SUMIFS(data!$K:$K,data!$I:$I,{"STATE_TRANSFER","LOCAL_TRANSFER","OTHER_RECURRENT"},data!J:J,"&lt;="&amp;'Daily status(all)'!B151)/100000))</f>
        <v>2333592.3108811998</v>
      </c>
      <c r="I151" s="15">
        <f>IF(MAX(data!J:J)&lt;'Daily status(all)'!B151,"",H151/$H$8)</f>
        <v>0.27601859499036896</v>
      </c>
      <c r="J151" s="14">
        <f>IF(MAX(data!J:J)&lt;'Daily status(all)'!B151,"",SUM(SUMIFS(data!$K:$K,data!$I:$I,{"CAPITAL_EXP"},data!J:J,"&lt;="&amp;'Daily status(all)'!B151)/100000))</f>
        <v>352341.01875459997</v>
      </c>
      <c r="K151" s="15">
        <f>IF(MAX(data!J:J)&lt;'Daily status(all)'!B151,"",J151/$J$8)</f>
        <v>0.11221115877562354</v>
      </c>
      <c r="L151" s="14">
        <f>IF(MAX(data!J:J)&lt;'Daily status(all)'!B151,"",SUM(SUMIFS(data!$K:$K,data!$I:$I,{31100,31200,32100,32200},data!J:J,"&lt;="&amp;'Daily status(all)'!B151)/100000))</f>
        <v>156286.22216100001</v>
      </c>
      <c r="M151" s="15">
        <f>IF(MAX(data!J:J)&lt;'Daily status(all)'!B151,"",L151/$L$8)</f>
        <v>0.10036619368658327</v>
      </c>
      <c r="N151" s="16">
        <f>IF(MAX(data!J:J)&lt;'Daily status(all)'!B151,"",H151+J151+L151)</f>
        <v>2842219.5517968</v>
      </c>
      <c r="O151" s="15">
        <f>IF(MAX(data!J:J)&lt;'Daily status(all)'!B151,"",N151/$N$8)</f>
        <v>0.21611179460265609</v>
      </c>
      <c r="P151" s="17">
        <f t="shared" si="2"/>
        <v>0.83376570616593959</v>
      </c>
    </row>
    <row r="152" spans="1:16" x14ac:dyDescent="0.25">
      <c r="A152" s="12">
        <v>43441</v>
      </c>
      <c r="B152" s="8">
        <v>20750821</v>
      </c>
      <c r="C152" s="13" t="s">
        <v>156</v>
      </c>
      <c r="D152" s="14">
        <f>IF(MAX(data!D:D)&lt;'Daily status(all)'!A152,"",SUMIFS(data!$E:$E,data!$C:$C,11000,data!$D:$D,"&lt;="&amp;'Daily status(all)'!$A152)/100000)</f>
        <v>2180964.0037303991</v>
      </c>
      <c r="E152" s="14">
        <f>IF(MAX(data!D:D)&lt;'Daily status(all)'!A152,"",SUMIFS(data!$E:$E,data!$C:$C,14000,data!$D:$D,"&lt;="&amp;'Daily status(all)'!$A152)/100000)</f>
        <v>208793.3610731001</v>
      </c>
      <c r="F152" s="14">
        <f>IF(MAX(data!D:D)&lt;'Daily status(all)'!A152,"",SUM(D152:E152))</f>
        <v>2389757.3648034991</v>
      </c>
      <c r="G152" s="15">
        <f>IF(MAX(data!D:D)&lt;'Daily status(all)'!A152,"",F152/$F$8)</f>
        <v>0.28746609177276317</v>
      </c>
      <c r="H152" s="14">
        <f>IF(MAX(data!J:J)&lt;'Daily status(all)'!B152,"",SUM(SUMIFS(data!$K:$K,data!$I:$I,{"STATE_TRANSFER","LOCAL_TRANSFER","OTHER_RECURRENT"},data!J:J,"&lt;="&amp;'Daily status(all)'!B152)/100000))</f>
        <v>2341865.8183271997</v>
      </c>
      <c r="I152" s="15">
        <f>IF(MAX(data!J:J)&lt;'Daily status(all)'!B152,"",H152/$H$8)</f>
        <v>0.27699719004754281</v>
      </c>
      <c r="J152" s="14">
        <f>IF(MAX(data!J:J)&lt;'Daily status(all)'!B152,"",SUM(SUMIFS(data!$K:$K,data!$I:$I,{"CAPITAL_EXP"},data!J:J,"&lt;="&amp;'Daily status(all)'!B152)/100000))</f>
        <v>357391.4600356</v>
      </c>
      <c r="K152" s="15">
        <f>IF(MAX(data!J:J)&lt;'Daily status(all)'!B152,"",J152/$J$8)</f>
        <v>0.11381958878605036</v>
      </c>
      <c r="L152" s="14">
        <f>IF(MAX(data!J:J)&lt;'Daily status(all)'!B152,"",SUM(SUMIFS(data!$K:$K,data!$I:$I,{31100,31200,32100,32200},data!J:J,"&lt;="&amp;'Daily status(all)'!B152)/100000))</f>
        <v>156286.22216100001</v>
      </c>
      <c r="M152" s="15">
        <f>IF(MAX(data!J:J)&lt;'Daily status(all)'!B152,"",L152/$L$8)</f>
        <v>0.10036619368658327</v>
      </c>
      <c r="N152" s="16">
        <f>IF(MAX(data!J:J)&lt;'Daily status(all)'!B152,"",H152+J152+L152)</f>
        <v>2855543.5005237996</v>
      </c>
      <c r="O152" s="15">
        <f>IF(MAX(data!J:J)&lt;'Daily status(all)'!B152,"",N152/$N$8)</f>
        <v>0.21712489806567509</v>
      </c>
      <c r="P152" s="17">
        <f t="shared" si="2"/>
        <v>0.83688354401364917</v>
      </c>
    </row>
    <row r="153" spans="1:16" x14ac:dyDescent="0.25">
      <c r="A153" s="12">
        <v>43442</v>
      </c>
      <c r="B153" s="8">
        <v>20750822</v>
      </c>
      <c r="C153" s="13" t="s">
        <v>157</v>
      </c>
      <c r="D153" s="14">
        <f>IF(MAX(data!D:D)&lt;'Daily status(all)'!A153,"",SUMIFS(data!$E:$E,data!$C:$C,11000,data!$D:$D,"&lt;="&amp;'Daily status(all)'!$A153)/100000)</f>
        <v>2180988.265520399</v>
      </c>
      <c r="E153" s="14">
        <f>IF(MAX(data!D:D)&lt;'Daily status(all)'!A153,"",SUMIFS(data!$E:$E,data!$C:$C,14000,data!$D:$D,"&lt;="&amp;'Daily status(all)'!$A153)/100000)</f>
        <v>208793.61191090007</v>
      </c>
      <c r="F153" s="14">
        <f>IF(MAX(data!D:D)&lt;'Daily status(all)'!A153,"",SUM(D153:E153))</f>
        <v>2389781.8774312991</v>
      </c>
      <c r="G153" s="15">
        <f>IF(MAX(data!D:D)&lt;'Daily status(all)'!A153,"",F153/$F$8)</f>
        <v>0.28746904041910543</v>
      </c>
      <c r="H153" s="14">
        <f>IF(MAX(data!J:J)&lt;'Daily status(all)'!B153,"",SUM(SUMIFS(data!$K:$K,data!$I:$I,{"STATE_TRANSFER","LOCAL_TRANSFER","OTHER_RECURRENT"},data!J:J,"&lt;="&amp;'Daily status(all)'!B153)/100000))</f>
        <v>2341880.6087972</v>
      </c>
      <c r="I153" s="15">
        <f>IF(MAX(data!J:J)&lt;'Daily status(all)'!B153,"",H153/$H$8)</f>
        <v>0.2769989394725515</v>
      </c>
      <c r="J153" s="14">
        <f>IF(MAX(data!J:J)&lt;'Daily status(all)'!B153,"",SUM(SUMIFS(data!$K:$K,data!$I:$I,{"CAPITAL_EXP"},data!J:J,"&lt;="&amp;'Daily status(all)'!B153)/100000))</f>
        <v>357391.4600356</v>
      </c>
      <c r="K153" s="15">
        <f>IF(MAX(data!J:J)&lt;'Daily status(all)'!B153,"",J153/$J$8)</f>
        <v>0.11381958878605036</v>
      </c>
      <c r="L153" s="14">
        <f>IF(MAX(data!J:J)&lt;'Daily status(all)'!B153,"",SUM(SUMIFS(data!$K:$K,data!$I:$I,{31100,31200,32100,32200},data!J:J,"&lt;="&amp;'Daily status(all)'!B153)/100000))</f>
        <v>156286.22216100001</v>
      </c>
      <c r="M153" s="15">
        <f>IF(MAX(data!J:J)&lt;'Daily status(all)'!B153,"",L153/$L$8)</f>
        <v>0.10036619368658327</v>
      </c>
      <c r="N153" s="16">
        <f>IF(MAX(data!J:J)&lt;'Daily status(all)'!B153,"",H153+J153+L153)</f>
        <v>2855558.2909937999</v>
      </c>
      <c r="O153" s="15">
        <f>IF(MAX(data!J:J)&lt;'Daily status(all)'!B153,"",N153/$N$8)</f>
        <v>0.21712602267795664</v>
      </c>
      <c r="P153" s="17">
        <f t="shared" si="2"/>
        <v>0.83688779352481724</v>
      </c>
    </row>
    <row r="154" spans="1:16" x14ac:dyDescent="0.25">
      <c r="A154" s="12">
        <v>43443</v>
      </c>
      <c r="B154" s="8">
        <v>20750823</v>
      </c>
      <c r="C154" s="13" t="s">
        <v>158</v>
      </c>
      <c r="D154" s="14">
        <f>IF(MAX(data!D:D)&lt;'Daily status(all)'!A154,"",SUMIFS(data!$E:$E,data!$C:$C,11000,data!$D:$D,"&lt;="&amp;'Daily status(all)'!$A154)/100000)</f>
        <v>2203882.701250399</v>
      </c>
      <c r="E154" s="14">
        <f>IF(MAX(data!D:D)&lt;'Daily status(all)'!A154,"",SUMIFS(data!$E:$E,data!$C:$C,14000,data!$D:$D,"&lt;="&amp;'Daily status(all)'!$A154)/100000)</f>
        <v>209319.05736750006</v>
      </c>
      <c r="F154" s="14">
        <f>IF(MAX(data!D:D)&lt;'Daily status(all)'!A154,"",SUM(D154:E154))</f>
        <v>2413201.7586178989</v>
      </c>
      <c r="G154" s="15">
        <f>IF(MAX(data!D:D)&lt;'Daily status(all)'!A154,"",F154/$F$8)</f>
        <v>0.29028623927521102</v>
      </c>
      <c r="H154" s="14">
        <f>IF(MAX(data!J:J)&lt;'Daily status(all)'!B154,"",SUM(SUMIFS(data!$K:$K,data!$I:$I,{"STATE_TRANSFER","LOCAL_TRANSFER","OTHER_RECURRENT"},data!J:J,"&lt;="&amp;'Daily status(all)'!B154)/100000))</f>
        <v>2355814.9143781997</v>
      </c>
      <c r="I154" s="15">
        <f>IF(MAX(data!J:J)&lt;'Daily status(all)'!B154,"",H154/$H$8)</f>
        <v>0.27864709687806749</v>
      </c>
      <c r="J154" s="14">
        <f>IF(MAX(data!J:J)&lt;'Daily status(all)'!B154,"",SUM(SUMIFS(data!$K:$K,data!$I:$I,{"CAPITAL_EXP"},data!J:J,"&lt;="&amp;'Daily status(all)'!B154)/100000))</f>
        <v>360461.08572759997</v>
      </c>
      <c r="K154" s="15">
        <f>IF(MAX(data!J:J)&lt;'Daily status(all)'!B154,"",J154/$J$8)</f>
        <v>0.11479718219008898</v>
      </c>
      <c r="L154" s="14">
        <f>IF(MAX(data!J:J)&lt;'Daily status(all)'!B154,"",SUM(SUMIFS(data!$K:$K,data!$I:$I,{31100,31200,32100,32200},data!J:J,"&lt;="&amp;'Daily status(all)'!B154)/100000))</f>
        <v>156286.22216100001</v>
      </c>
      <c r="M154" s="15">
        <f>IF(MAX(data!J:J)&lt;'Daily status(all)'!B154,"",L154/$L$8)</f>
        <v>0.10036619368658327</v>
      </c>
      <c r="N154" s="16">
        <f>IF(MAX(data!J:J)&lt;'Daily status(all)'!B154,"",H154+J154+L154)</f>
        <v>2872562.2222667998</v>
      </c>
      <c r="O154" s="15">
        <f>IF(MAX(data!J:J)&lt;'Daily status(all)'!B154,"",N154/$N$8)</f>
        <v>0.21841893831509843</v>
      </c>
      <c r="P154" s="17">
        <f t="shared" si="2"/>
        <v>0.84008685344110323</v>
      </c>
    </row>
    <row r="155" spans="1:16" x14ac:dyDescent="0.25">
      <c r="A155" s="12">
        <v>43444</v>
      </c>
      <c r="B155" s="8">
        <v>20750824</v>
      </c>
      <c r="C155" s="13" t="s">
        <v>159</v>
      </c>
      <c r="D155" s="14">
        <f>IF(MAX(data!D:D)&lt;'Daily status(all)'!A155,"",SUMIFS(data!$E:$E,data!$C:$C,11000,data!$D:$D,"&lt;="&amp;'Daily status(all)'!$A155)/100000)</f>
        <v>2224197.7169303996</v>
      </c>
      <c r="E155" s="14">
        <f>IF(MAX(data!D:D)&lt;'Daily status(all)'!A155,"",SUMIFS(data!$E:$E,data!$C:$C,14000,data!$D:$D,"&lt;="&amp;'Daily status(all)'!$A155)/100000)</f>
        <v>213073.76347650008</v>
      </c>
      <c r="F155" s="14">
        <f>IF(MAX(data!D:D)&lt;'Daily status(all)'!A155,"",SUM(D155:E155))</f>
        <v>2437271.4804068999</v>
      </c>
      <c r="G155" s="15">
        <f>IF(MAX(data!D:D)&lt;'Daily status(all)'!A155,"",F155/$F$8)</f>
        <v>0.29318160804973548</v>
      </c>
      <c r="H155" s="14">
        <f>IF(MAX(data!J:J)&lt;'Daily status(all)'!B155,"",SUM(SUMIFS(data!$K:$K,data!$I:$I,{"STATE_TRANSFER","LOCAL_TRANSFER","OTHER_RECURRENT"},data!J:J,"&lt;="&amp;'Daily status(all)'!B155)/100000))</f>
        <v>2374857.5433481997</v>
      </c>
      <c r="I155" s="15">
        <f>IF(MAX(data!J:J)&lt;'Daily status(all)'!B155,"",H155/$H$8)</f>
        <v>0.28089946961203383</v>
      </c>
      <c r="J155" s="14">
        <f>IF(MAX(data!J:J)&lt;'Daily status(all)'!B155,"",SUM(SUMIFS(data!$K:$K,data!$I:$I,{"CAPITAL_EXP"},data!J:J,"&lt;="&amp;'Daily status(all)'!B155)/100000))</f>
        <v>367082.18603259994</v>
      </c>
      <c r="K155" s="15">
        <f>IF(MAX(data!J:J)&lt;'Daily status(all)'!B155,"",J155/$J$8)</f>
        <v>0.11690582494823216</v>
      </c>
      <c r="L155" s="14">
        <f>IF(MAX(data!J:J)&lt;'Daily status(all)'!B155,"",SUM(SUMIFS(data!$K:$K,data!$I:$I,{31100,31200,32100,32200},data!J:J,"&lt;="&amp;'Daily status(all)'!B155)/100000))</f>
        <v>156286.22216100001</v>
      </c>
      <c r="M155" s="15">
        <f>IF(MAX(data!J:J)&lt;'Daily status(all)'!B155,"",L155/$L$8)</f>
        <v>0.10036619368658327</v>
      </c>
      <c r="N155" s="16">
        <f>IF(MAX(data!J:J)&lt;'Daily status(all)'!B155,"",H155+J155+L155)</f>
        <v>2898225.9515417996</v>
      </c>
      <c r="O155" s="15">
        <f>IF(MAX(data!J:J)&lt;'Daily status(all)'!B155,"",N155/$N$8)</f>
        <v>0.22037031275635532</v>
      </c>
      <c r="P155" s="17">
        <f t="shared" si="2"/>
        <v>0.84095288675140012</v>
      </c>
    </row>
    <row r="156" spans="1:16" x14ac:dyDescent="0.25">
      <c r="A156" s="12">
        <v>43445</v>
      </c>
      <c r="B156" s="8">
        <v>20750825</v>
      </c>
      <c r="C156" s="13" t="s">
        <v>160</v>
      </c>
      <c r="D156" s="14">
        <f>IF(MAX(data!D:D)&lt;'Daily status(all)'!A156,"",SUMIFS(data!$E:$E,data!$C:$C,11000,data!$D:$D,"&lt;="&amp;'Daily status(all)'!$A156)/100000)</f>
        <v>2249154.0146303996</v>
      </c>
      <c r="E156" s="14">
        <f>IF(MAX(data!D:D)&lt;'Daily status(all)'!A156,"",SUMIFS(data!$E:$E,data!$C:$C,14000,data!$D:$D,"&lt;="&amp;'Daily status(all)'!$A156)/100000)</f>
        <v>213624.74053000013</v>
      </c>
      <c r="F156" s="14">
        <f>IF(MAX(data!D:D)&lt;'Daily status(all)'!A156,"",SUM(D156:E156))</f>
        <v>2462778.7551603997</v>
      </c>
      <c r="G156" s="15">
        <f>IF(MAX(data!D:D)&lt;'Daily status(all)'!A156,"",F156/$F$8)</f>
        <v>0.29624990138074714</v>
      </c>
      <c r="H156" s="14">
        <f>IF(MAX(data!J:J)&lt;'Daily status(all)'!B156,"",SUM(SUMIFS(data!$K:$K,data!$I:$I,{"STATE_TRANSFER","LOCAL_TRANSFER","OTHER_RECURRENT"},data!J:J,"&lt;="&amp;'Daily status(all)'!B156)/100000))</f>
        <v>2401217.9471282</v>
      </c>
      <c r="I156" s="15">
        <f>IF(MAX(data!J:J)&lt;'Daily status(all)'!B156,"",H156/$H$8)</f>
        <v>0.28401739281601757</v>
      </c>
      <c r="J156" s="14">
        <f>IF(MAX(data!J:J)&lt;'Daily status(all)'!B156,"",SUM(SUMIFS(data!$K:$K,data!$I:$I,{"CAPITAL_EXP"},data!J:J,"&lt;="&amp;'Daily status(all)'!B156)/100000))</f>
        <v>372525.69468659995</v>
      </c>
      <c r="K156" s="15">
        <f>IF(MAX(data!J:J)&lt;'Daily status(all)'!B156,"",J156/$J$8)</f>
        <v>0.11863943636829764</v>
      </c>
      <c r="L156" s="14">
        <f>IF(MAX(data!J:J)&lt;'Daily status(all)'!B156,"",SUM(SUMIFS(data!$K:$K,data!$I:$I,{31100,31200,32100,32200},data!J:J,"&lt;="&amp;'Daily status(all)'!B156)/100000))</f>
        <v>156286.22216100001</v>
      </c>
      <c r="M156" s="15">
        <f>IF(MAX(data!J:J)&lt;'Daily status(all)'!B156,"",L156/$L$8)</f>
        <v>0.10036619368658327</v>
      </c>
      <c r="N156" s="16">
        <f>IF(MAX(data!J:J)&lt;'Daily status(all)'!B156,"",H156+J156+L156)</f>
        <v>2930029.8639758001</v>
      </c>
      <c r="O156" s="15">
        <f>IF(MAX(data!J:J)&lt;'Daily status(all)'!B156,"",N156/$N$8)</f>
        <v>0.22278856386829088</v>
      </c>
      <c r="P156" s="17">
        <f t="shared" si="2"/>
        <v>0.84053025719629337</v>
      </c>
    </row>
    <row r="157" spans="1:16" x14ac:dyDescent="0.25">
      <c r="A157" s="12">
        <v>43446</v>
      </c>
      <c r="B157" s="8">
        <v>20750826</v>
      </c>
      <c r="C157" s="13" t="s">
        <v>161</v>
      </c>
      <c r="D157" s="14">
        <f>IF(MAX(data!D:D)&lt;'Daily status(all)'!A157,"",SUMIFS(data!$E:$E,data!$C:$C,11000,data!$D:$D,"&lt;="&amp;'Daily status(all)'!$A157)/100000)</f>
        <v>2282224.8087903997</v>
      </c>
      <c r="E157" s="14">
        <f>IF(MAX(data!D:D)&lt;'Daily status(all)'!A157,"",SUMIFS(data!$E:$E,data!$C:$C,14000,data!$D:$D,"&lt;="&amp;'Daily status(all)'!$A157)/100000)</f>
        <v>214770.87124400007</v>
      </c>
      <c r="F157" s="14">
        <f>IF(MAX(data!D:D)&lt;'Daily status(all)'!A157,"",SUM(D157:E157))</f>
        <v>2496995.6800344</v>
      </c>
      <c r="G157" s="15">
        <f>IF(MAX(data!D:D)&lt;'Daily status(all)'!A157,"",F157/$F$8)</f>
        <v>0.3003658864639524</v>
      </c>
      <c r="H157" s="14">
        <f>IF(MAX(data!J:J)&lt;'Daily status(all)'!B157,"",SUM(SUMIFS(data!$K:$K,data!$I:$I,{"STATE_TRANSFER","LOCAL_TRANSFER","OTHER_RECURRENT"},data!J:J,"&lt;="&amp;'Daily status(all)'!B157)/100000))</f>
        <v>2428381.9157782001</v>
      </c>
      <c r="I157" s="15">
        <f>IF(MAX(data!J:J)&lt;'Daily status(all)'!B157,"",H157/$H$8)</f>
        <v>0.2872303621192564</v>
      </c>
      <c r="J157" s="14">
        <f>IF(MAX(data!J:J)&lt;'Daily status(all)'!B157,"",SUM(SUMIFS(data!$K:$K,data!$I:$I,{"CAPITAL_EXP"},data!J:J,"&lt;="&amp;'Daily status(all)'!B157)/100000))</f>
        <v>375585.55936660006</v>
      </c>
      <c r="K157" s="15">
        <f>IF(MAX(data!J:J)&lt;'Daily status(all)'!B157,"",J157/$J$8)</f>
        <v>0.11961392115196841</v>
      </c>
      <c r="L157" s="14">
        <f>IF(MAX(data!J:J)&lt;'Daily status(all)'!B157,"",SUM(SUMIFS(data!$K:$K,data!$I:$I,{31100,31200,32100,32200},data!J:J,"&lt;="&amp;'Daily status(all)'!B157)/100000))</f>
        <v>166104.123161</v>
      </c>
      <c r="M157" s="15">
        <f>IF(MAX(data!J:J)&lt;'Daily status(all)'!B157,"",L157/$L$8)</f>
        <v>0.10667119831038557</v>
      </c>
      <c r="N157" s="16">
        <f>IF(MAX(data!J:J)&lt;'Daily status(all)'!B157,"",H157+J157+L157)</f>
        <v>2970071.5983058005</v>
      </c>
      <c r="O157" s="15">
        <f>IF(MAX(data!J:J)&lt;'Daily status(all)'!B157,"",N157/$N$8)</f>
        <v>0.22583318829204047</v>
      </c>
      <c r="P157" s="17">
        <f t="shared" si="2"/>
        <v>0.84071901884747346</v>
      </c>
    </row>
    <row r="158" spans="1:16" x14ac:dyDescent="0.25">
      <c r="A158" s="12">
        <v>43447</v>
      </c>
      <c r="B158" s="8">
        <v>20750827</v>
      </c>
      <c r="C158" s="13" t="s">
        <v>162</v>
      </c>
      <c r="D158" s="14">
        <f>IF(MAX(data!D:D)&lt;'Daily status(all)'!A158,"",SUMIFS(data!$E:$E,data!$C:$C,11000,data!$D:$D,"&lt;="&amp;'Daily status(all)'!$A158)/100000)</f>
        <v>2301325.5172603996</v>
      </c>
      <c r="E158" s="14">
        <f>IF(MAX(data!D:D)&lt;'Daily status(all)'!A158,"",SUMIFS(data!$E:$E,data!$C:$C,14000,data!$D:$D,"&lt;="&amp;'Daily status(all)'!$A158)/100000)</f>
        <v>215339.71305370008</v>
      </c>
      <c r="F158" s="14">
        <f>IF(MAX(data!D:D)&lt;'Daily status(all)'!A158,"",SUM(D158:E158))</f>
        <v>2516665.2303140997</v>
      </c>
      <c r="G158" s="15">
        <f>IF(MAX(data!D:D)&lt;'Daily status(all)'!A158,"",F158/$F$8)</f>
        <v>0.30273195459668861</v>
      </c>
      <c r="H158" s="14">
        <f>IF(MAX(data!J:J)&lt;'Daily status(all)'!B158,"",SUM(SUMIFS(data!$K:$K,data!$I:$I,{"STATE_TRANSFER","LOCAL_TRANSFER","OTHER_RECURRENT"},data!J:J,"&lt;="&amp;'Daily status(all)'!B158)/100000))</f>
        <v>2467989.6671981998</v>
      </c>
      <c r="I158" s="15">
        <f>IF(MAX(data!J:J)&lt;'Daily status(all)'!B158,"",H158/$H$8)</f>
        <v>0.29191518896184565</v>
      </c>
      <c r="J158" s="14">
        <f>IF(MAX(data!J:J)&lt;'Daily status(all)'!B158,"",SUM(SUMIFS(data!$K:$K,data!$I:$I,{"CAPITAL_EXP"},data!J:J,"&lt;="&amp;'Daily status(all)'!B158)/100000))</f>
        <v>384013.13490160002</v>
      </c>
      <c r="K158" s="15">
        <f>IF(MAX(data!J:J)&lt;'Daily status(all)'!B158,"",J158/$J$8)</f>
        <v>0.1222978777908918</v>
      </c>
      <c r="L158" s="14">
        <f>IF(MAX(data!J:J)&lt;'Daily status(all)'!B158,"",SUM(SUMIFS(data!$K:$K,data!$I:$I,{31100,31200,32100,32200},data!J:J,"&lt;="&amp;'Daily status(all)'!B158)/100000))</f>
        <v>166104.123161</v>
      </c>
      <c r="M158" s="15">
        <f>IF(MAX(data!J:J)&lt;'Daily status(all)'!B158,"",L158/$L$8)</f>
        <v>0.10667119831038557</v>
      </c>
      <c r="N158" s="16">
        <f>IF(MAX(data!J:J)&lt;'Daily status(all)'!B158,"",H158+J158+L158)</f>
        <v>3018106.9252607999</v>
      </c>
      <c r="O158" s="15">
        <f>IF(MAX(data!J:J)&lt;'Daily status(all)'!B158,"",N158/$N$8)</f>
        <v>0.22948561574297668</v>
      </c>
      <c r="P158" s="17">
        <f t="shared" si="2"/>
        <v>0.83385555669026878</v>
      </c>
    </row>
    <row r="159" spans="1:16" x14ac:dyDescent="0.25">
      <c r="A159" s="12">
        <v>43448</v>
      </c>
      <c r="B159" s="8">
        <v>20750828</v>
      </c>
      <c r="C159" s="13" t="s">
        <v>163</v>
      </c>
      <c r="D159" s="14">
        <f>IF(MAX(data!D:D)&lt;'Daily status(all)'!A159,"",SUMIFS(data!$E:$E,data!$C:$C,11000,data!$D:$D,"&lt;="&amp;'Daily status(all)'!$A159)/100000)</f>
        <v>2316113.1470303996</v>
      </c>
      <c r="E159" s="14">
        <f>IF(MAX(data!D:D)&lt;'Daily status(all)'!A159,"",SUMIFS(data!$E:$E,data!$C:$C,14000,data!$D:$D,"&lt;="&amp;'Daily status(all)'!$A159)/100000)</f>
        <v>215865.20367960012</v>
      </c>
      <c r="F159" s="14">
        <f>IF(MAX(data!D:D)&lt;'Daily status(all)'!A159,"",SUM(D159:E159))</f>
        <v>2531978.3507099999</v>
      </c>
      <c r="G159" s="15">
        <f>IF(MAX(data!D:D)&lt;'Daily status(all)'!A159,"",F159/$F$8)</f>
        <v>0.30457398380764039</v>
      </c>
      <c r="H159" s="14">
        <f>IF(MAX(data!J:J)&lt;'Daily status(all)'!B159,"",SUM(SUMIFS(data!$K:$K,data!$I:$I,{"STATE_TRANSFER","LOCAL_TRANSFER","OTHER_RECURRENT"},data!J:J,"&lt;="&amp;'Daily status(all)'!B159)/100000))</f>
        <v>2484640.5965181999</v>
      </c>
      <c r="I159" s="15">
        <f>IF(MAX(data!J:J)&lt;'Daily status(all)'!B159,"",H159/$H$8)</f>
        <v>0.29388467013246827</v>
      </c>
      <c r="J159" s="14">
        <f>IF(MAX(data!J:J)&lt;'Daily status(all)'!B159,"",SUM(SUMIFS(data!$K:$K,data!$I:$I,{"CAPITAL_EXP"},data!J:J,"&lt;="&amp;'Daily status(all)'!B159)/100000))</f>
        <v>391110.50922459998</v>
      </c>
      <c r="K159" s="15">
        <f>IF(MAX(data!J:J)&lt;'Daily status(all)'!B159,"",J159/$J$8)</f>
        <v>0.12455820104210788</v>
      </c>
      <c r="L159" s="14">
        <f>IF(MAX(data!J:J)&lt;'Daily status(all)'!B159,"",SUM(SUMIFS(data!$K:$K,data!$I:$I,{31100,31200,32100,32200},data!J:J,"&lt;="&amp;'Daily status(all)'!B159)/100000))</f>
        <v>217676.123161</v>
      </c>
      <c r="M159" s="15">
        <f>IF(MAX(data!J:J)&lt;'Daily status(all)'!B159,"",L159/$L$8)</f>
        <v>0.13979046672210949</v>
      </c>
      <c r="N159" s="16">
        <f>IF(MAX(data!J:J)&lt;'Daily status(all)'!B159,"",H159+J159+L159)</f>
        <v>3093427.2289038002</v>
      </c>
      <c r="O159" s="15">
        <f>IF(MAX(data!J:J)&lt;'Daily status(all)'!B159,"",N159/$N$8)</f>
        <v>0.23521269125338734</v>
      </c>
      <c r="P159" s="17">
        <f t="shared" si="2"/>
        <v>0.81850263909626286</v>
      </c>
    </row>
    <row r="160" spans="1:16" x14ac:dyDescent="0.25">
      <c r="A160" s="12">
        <v>43449</v>
      </c>
      <c r="B160" s="8">
        <v>20750829</v>
      </c>
      <c r="C160" s="13" t="s">
        <v>164</v>
      </c>
      <c r="D160" s="14">
        <f>IF(MAX(data!D:D)&lt;'Daily status(all)'!A160,"",SUMIFS(data!$E:$E,data!$C:$C,11000,data!$D:$D,"&lt;="&amp;'Daily status(all)'!$A160)/100000)</f>
        <v>2326074.4200233994</v>
      </c>
      <c r="E160" s="14">
        <f>IF(MAX(data!D:D)&lt;'Daily status(all)'!A160,"",SUMIFS(data!$E:$E,data!$C:$C,14000,data!$D:$D,"&lt;="&amp;'Daily status(all)'!$A160)/100000)</f>
        <v>225866.06452960003</v>
      </c>
      <c r="F160" s="14">
        <f>IF(MAX(data!D:D)&lt;'Daily status(all)'!A160,"",SUM(D160:E160))</f>
        <v>2551940.4845529995</v>
      </c>
      <c r="G160" s="15">
        <f>IF(MAX(data!D:D)&lt;'Daily status(all)'!A160,"",F160/$F$8)</f>
        <v>0.30697524708390767</v>
      </c>
      <c r="H160" s="14">
        <f>IF(MAX(data!J:J)&lt;'Daily status(all)'!B160,"",SUM(SUMIFS(data!$K:$K,data!$I:$I,{"STATE_TRANSFER","LOCAL_TRANSFER","OTHER_RECURRENT"},data!J:J,"&lt;="&amp;'Daily status(all)'!B160)/100000))</f>
        <v>2486864.0937331999</v>
      </c>
      <c r="I160" s="15">
        <f>IF(MAX(data!J:J)&lt;'Daily status(all)'!B160,"",H160/$H$8)</f>
        <v>0.29414766661835301</v>
      </c>
      <c r="J160" s="14">
        <f>IF(MAX(data!J:J)&lt;'Daily status(all)'!B160,"",SUM(SUMIFS(data!$K:$K,data!$I:$I,{"CAPITAL_EXP"},data!J:J,"&lt;="&amp;'Daily status(all)'!B160)/100000))</f>
        <v>391120.76459460001</v>
      </c>
      <c r="K160" s="15">
        <f>IF(MAX(data!J:J)&lt;'Daily status(all)'!B160,"",J160/$J$8)</f>
        <v>0.1245614671022318</v>
      </c>
      <c r="L160" s="14">
        <f>IF(MAX(data!J:J)&lt;'Daily status(all)'!B160,"",SUM(SUMIFS(data!$K:$K,data!$I:$I,{31100,31200,32100,32200},data!J:J,"&lt;="&amp;'Daily status(all)'!B160)/100000))</f>
        <v>217676.123161</v>
      </c>
      <c r="M160" s="15">
        <f>IF(MAX(data!J:J)&lt;'Daily status(all)'!B160,"",L160/$L$8)</f>
        <v>0.13979046672210949</v>
      </c>
      <c r="N160" s="16">
        <f>IF(MAX(data!J:J)&lt;'Daily status(all)'!B160,"",H160+J160+L160)</f>
        <v>3095660.9814888001</v>
      </c>
      <c r="O160" s="15">
        <f>IF(MAX(data!J:J)&lt;'Daily status(all)'!B160,"",N160/$N$8)</f>
        <v>0.23538253748484314</v>
      </c>
      <c r="P160" s="17">
        <f t="shared" si="2"/>
        <v>0.82436045155231807</v>
      </c>
    </row>
    <row r="161" spans="1:16" x14ac:dyDescent="0.25">
      <c r="A161" s="12">
        <v>43450</v>
      </c>
      <c r="B161" s="8">
        <v>20750901</v>
      </c>
      <c r="C161" s="13" t="s">
        <v>165</v>
      </c>
      <c r="D161" s="14">
        <f>IF(MAX(data!D:D)&lt;'Daily status(all)'!A161,"",SUMIFS(data!$E:$E,data!$C:$C,11000,data!$D:$D,"&lt;="&amp;'Daily status(all)'!$A161)/100000)</f>
        <v>2333228.4901423994</v>
      </c>
      <c r="E161" s="14">
        <f>IF(MAX(data!D:D)&lt;'Daily status(all)'!A161,"",SUMIFS(data!$E:$E,data!$C:$C,14000,data!$D:$D,"&lt;="&amp;'Daily status(all)'!$A161)/100000)</f>
        <v>226254.12273450001</v>
      </c>
      <c r="F161" s="14">
        <f>IF(MAX(data!D:D)&lt;'Daily status(all)'!A161,"",SUM(D161:E161))</f>
        <v>2559482.6128768995</v>
      </c>
      <c r="G161" s="15">
        <f>IF(MAX(data!D:D)&lt;'Daily status(all)'!A161,"",F161/$F$8)</f>
        <v>0.30788249657494476</v>
      </c>
      <c r="H161" s="14">
        <f>IF(MAX(data!J:J)&lt;'Daily status(all)'!B161,"",SUM(SUMIFS(data!$K:$K,data!$I:$I,{"STATE_TRANSFER","LOCAL_TRANSFER","OTHER_RECURRENT"},data!J:J,"&lt;="&amp;'Daily status(all)'!B161)/100000))</f>
        <v>2498639.2775961999</v>
      </c>
      <c r="I161" s="15">
        <f>IF(MAX(data!J:J)&lt;'Daily status(all)'!B161,"",H161/$H$8)</f>
        <v>0.29554044190753415</v>
      </c>
      <c r="J161" s="14">
        <f>IF(MAX(data!J:J)&lt;'Daily status(all)'!B161,"",SUM(SUMIFS(data!$K:$K,data!$I:$I,{"CAPITAL_EXP"},data!J:J,"&lt;="&amp;'Daily status(all)'!B161)/100000))</f>
        <v>393129.12697760004</v>
      </c>
      <c r="K161" s="15">
        <f>IF(MAX(data!J:J)&lt;'Daily status(all)'!B161,"",J161/$J$8)</f>
        <v>0.12520107662324181</v>
      </c>
      <c r="L161" s="14">
        <f>IF(MAX(data!J:J)&lt;'Daily status(all)'!B161,"",SUM(SUMIFS(data!$K:$K,data!$I:$I,{31100,31200,32100,32200},data!J:J,"&lt;="&amp;'Daily status(all)'!B161)/100000))</f>
        <v>217676.123161</v>
      </c>
      <c r="M161" s="15">
        <f>IF(MAX(data!J:J)&lt;'Daily status(all)'!B161,"",L161/$L$8)</f>
        <v>0.13979046672210949</v>
      </c>
      <c r="N161" s="16">
        <f>IF(MAX(data!J:J)&lt;'Daily status(all)'!B161,"",H161+J161+L161)</f>
        <v>3109444.5277348002</v>
      </c>
      <c r="O161" s="15">
        <f>IF(MAX(data!J:J)&lt;'Daily status(all)'!B161,"",N161/$N$8)</f>
        <v>0.23643058703236267</v>
      </c>
      <c r="P161" s="17">
        <f t="shared" si="2"/>
        <v>0.82313178127073949</v>
      </c>
    </row>
    <row r="162" spans="1:16" x14ac:dyDescent="0.25">
      <c r="A162" s="12">
        <v>43451</v>
      </c>
      <c r="B162" s="8">
        <v>20750902</v>
      </c>
      <c r="C162" s="13" t="s">
        <v>166</v>
      </c>
      <c r="D162" s="14">
        <f>IF(MAX(data!D:D)&lt;'Daily status(all)'!A162,"",SUMIFS(data!$E:$E,data!$C:$C,11000,data!$D:$D,"&lt;="&amp;'Daily status(all)'!$A162)/100000)</f>
        <v>2350759.4800923993</v>
      </c>
      <c r="E162" s="14">
        <f>IF(MAX(data!D:D)&lt;'Daily status(all)'!A162,"",SUMIFS(data!$E:$E,data!$C:$C,14000,data!$D:$D,"&lt;="&amp;'Daily status(all)'!$A162)/100000)</f>
        <v>226644.15401730002</v>
      </c>
      <c r="F162" s="14">
        <f>IF(MAX(data!D:D)&lt;'Daily status(all)'!A162,"",SUM(D162:E162))</f>
        <v>2577403.6341096992</v>
      </c>
      <c r="G162" s="15">
        <f>IF(MAX(data!D:D)&lt;'Daily status(all)'!A162,"",F162/$F$8)</f>
        <v>0.31003823255477436</v>
      </c>
      <c r="H162" s="14">
        <f>IF(MAX(data!J:J)&lt;'Daily status(all)'!B162,"",SUM(SUMIFS(data!$K:$K,data!$I:$I,{"STATE_TRANSFER","LOCAL_TRANSFER","OTHER_RECURRENT"},data!J:J,"&lt;="&amp;'Daily status(all)'!B162)/100000))</f>
        <v>2505286.7612252003</v>
      </c>
      <c r="I162" s="15">
        <f>IF(MAX(data!J:J)&lt;'Daily status(all)'!B162,"",H162/$H$8)</f>
        <v>0.2963267099642734</v>
      </c>
      <c r="J162" s="14">
        <f>IF(MAX(data!J:J)&lt;'Daily status(all)'!B162,"",SUM(SUMIFS(data!$K:$K,data!$I:$I,{"CAPITAL_EXP"},data!J:J,"&lt;="&amp;'Daily status(all)'!B162)/100000))</f>
        <v>395209.20816460002</v>
      </c>
      <c r="K162" s="15">
        <f>IF(MAX(data!J:J)&lt;'Daily status(all)'!B162,"",J162/$J$8)</f>
        <v>0.12586352665862416</v>
      </c>
      <c r="L162" s="14">
        <f>IF(MAX(data!J:J)&lt;'Daily status(all)'!B162,"",SUM(SUMIFS(data!$K:$K,data!$I:$I,{31100,31200,32100,32200},data!J:J,"&lt;="&amp;'Daily status(all)'!B162)/100000))</f>
        <v>217676.123161</v>
      </c>
      <c r="M162" s="15">
        <f>IF(MAX(data!J:J)&lt;'Daily status(all)'!B162,"",L162/$L$8)</f>
        <v>0.13979046672210949</v>
      </c>
      <c r="N162" s="16">
        <f>IF(MAX(data!J:J)&lt;'Daily status(all)'!B162,"",H162+J162+L162)</f>
        <v>3118172.0925508006</v>
      </c>
      <c r="O162" s="15">
        <f>IF(MAX(data!J:J)&lt;'Daily status(all)'!B162,"",N162/$N$8)</f>
        <v>0.23709419857275349</v>
      </c>
      <c r="P162" s="17">
        <f t="shared" si="2"/>
        <v>0.82657517212312381</v>
      </c>
    </row>
    <row r="163" spans="1:16" x14ac:dyDescent="0.25">
      <c r="A163" s="12">
        <v>43452</v>
      </c>
      <c r="B163" s="8">
        <v>20750903</v>
      </c>
      <c r="C163" s="13" t="s">
        <v>167</v>
      </c>
      <c r="D163" s="14">
        <f>IF(MAX(data!D:D)&lt;'Daily status(all)'!A163,"",SUMIFS(data!$E:$E,data!$C:$C,11000,data!$D:$D,"&lt;="&amp;'Daily status(all)'!$A163)/100000)</f>
        <v>2367297.6209623995</v>
      </c>
      <c r="E163" s="14">
        <f>IF(MAX(data!D:D)&lt;'Daily status(all)'!A163,"",SUMIFS(data!$E:$E,data!$C:$C,14000,data!$D:$D,"&lt;="&amp;'Daily status(all)'!$A163)/100000)</f>
        <v>226975.52350570002</v>
      </c>
      <c r="F163" s="14">
        <f>IF(MAX(data!D:D)&lt;'Daily status(all)'!A163,"",SUM(D163:E163))</f>
        <v>2594273.1444680993</v>
      </c>
      <c r="G163" s="15">
        <f>IF(MAX(data!D:D)&lt;'Daily status(all)'!A163,"",F163/$F$8)</f>
        <v>0.3120674813330277</v>
      </c>
      <c r="H163" s="14">
        <f>IF(MAX(data!J:J)&lt;'Daily status(all)'!B163,"",SUM(SUMIFS(data!$K:$K,data!$I:$I,{"STATE_TRANSFER","LOCAL_TRANSFER","OTHER_RECURRENT"},data!J:J,"&lt;="&amp;'Daily status(all)'!B163)/100000))</f>
        <v>2543701.9599951999</v>
      </c>
      <c r="I163" s="15">
        <f>IF(MAX(data!J:J)&lt;'Daily status(all)'!B163,"",H163/$H$8)</f>
        <v>0.30087048101688157</v>
      </c>
      <c r="J163" s="14">
        <f>IF(MAX(data!J:J)&lt;'Daily status(all)'!B163,"",SUM(SUMIFS(data!$K:$K,data!$I:$I,{"CAPITAL_EXP"},data!J:J,"&lt;="&amp;'Daily status(all)'!B163)/100000))</f>
        <v>401361.89874859998</v>
      </c>
      <c r="K163" s="15">
        <f>IF(MAX(data!J:J)&lt;'Daily status(all)'!B163,"",J163/$J$8)</f>
        <v>0.12782299349123658</v>
      </c>
      <c r="L163" s="14">
        <f>IF(MAX(data!J:J)&lt;'Daily status(all)'!B163,"",SUM(SUMIFS(data!$K:$K,data!$I:$I,{31100,31200,32100,32200},data!J:J,"&lt;="&amp;'Daily status(all)'!B163)/100000))</f>
        <v>217676.123161</v>
      </c>
      <c r="M163" s="15">
        <f>IF(MAX(data!J:J)&lt;'Daily status(all)'!B163,"",L163/$L$8)</f>
        <v>0.13979046672210949</v>
      </c>
      <c r="N163" s="16">
        <f>IF(MAX(data!J:J)&lt;'Daily status(all)'!B163,"",H163+J163+L163)</f>
        <v>3162739.9819048</v>
      </c>
      <c r="O163" s="15">
        <f>IF(MAX(data!J:J)&lt;'Daily status(all)'!B163,"",N163/$N$8)</f>
        <v>0.24048297497598964</v>
      </c>
      <c r="P163" s="17">
        <f t="shared" si="2"/>
        <v>0.82026127955851291</v>
      </c>
    </row>
    <row r="164" spans="1:16" x14ac:dyDescent="0.25">
      <c r="A164" s="12">
        <v>43453</v>
      </c>
      <c r="B164" s="8">
        <v>20750904</v>
      </c>
      <c r="C164" s="13" t="s">
        <v>168</v>
      </c>
      <c r="D164" s="14">
        <f>IF(MAX(data!D:D)&lt;'Daily status(all)'!A164,"",SUMIFS(data!$E:$E,data!$C:$C,11000,data!$D:$D,"&lt;="&amp;'Daily status(all)'!$A164)/100000)</f>
        <v>2379676.6360823992</v>
      </c>
      <c r="E164" s="14">
        <f>IF(MAX(data!D:D)&lt;'Daily status(all)'!A164,"",SUMIFS(data!$E:$E,data!$C:$C,14000,data!$D:$D,"&lt;="&amp;'Daily status(all)'!$A164)/100000)</f>
        <v>227362.09177730003</v>
      </c>
      <c r="F164" s="14">
        <f>IF(MAX(data!D:D)&lt;'Daily status(all)'!A164,"",SUM(D164:E164))</f>
        <v>2607038.7278596992</v>
      </c>
      <c r="G164" s="15">
        <f>IF(MAX(data!D:D)&lt;'Daily status(all)'!A164,"",F164/$F$8)</f>
        <v>0.31360306499554913</v>
      </c>
      <c r="H164" s="14">
        <f>IF(MAX(data!J:J)&lt;'Daily status(all)'!B164,"",SUM(SUMIFS(data!$K:$K,data!$I:$I,{"STATE_TRANSFER","LOCAL_TRANSFER","OTHER_RECURRENT"},data!J:J,"&lt;="&amp;'Daily status(all)'!B164)/100000))</f>
        <v>2549661.1909491997</v>
      </c>
      <c r="I164" s="15">
        <f>IF(MAX(data!J:J)&lt;'Daily status(all)'!B164,"",H164/$H$8)</f>
        <v>0.30157534216485349</v>
      </c>
      <c r="J164" s="14">
        <f>IF(MAX(data!J:J)&lt;'Daily status(all)'!B164,"",SUM(SUMIFS(data!$K:$K,data!$I:$I,{"CAPITAL_EXP"},data!J:J,"&lt;="&amp;'Daily status(all)'!B164)/100000))</f>
        <v>403974.44971260004</v>
      </c>
      <c r="K164" s="15">
        <f>IF(MAX(data!J:J)&lt;'Daily status(all)'!B164,"",J164/$J$8)</f>
        <v>0.12865502086082023</v>
      </c>
      <c r="L164" s="14">
        <f>IF(MAX(data!J:J)&lt;'Daily status(all)'!B164,"",SUM(SUMIFS(data!$K:$K,data!$I:$I,{31100,31200,32100,32200},data!J:J,"&lt;="&amp;'Daily status(all)'!B164)/100000))</f>
        <v>218846.123161</v>
      </c>
      <c r="M164" s="15">
        <f>IF(MAX(data!J:J)&lt;'Daily status(all)'!B164,"",L164/$L$8)</f>
        <v>0.14054183459695857</v>
      </c>
      <c r="N164" s="16">
        <f>IF(MAX(data!J:J)&lt;'Daily status(all)'!B164,"",H164+J164+L164)</f>
        <v>3172481.7638228</v>
      </c>
      <c r="O164" s="15">
        <f>IF(MAX(data!J:J)&lt;'Daily status(all)'!B164,"",N164/$N$8)</f>
        <v>0.24122370380940991</v>
      </c>
      <c r="P164" s="17">
        <f t="shared" si="2"/>
        <v>0.82176634002720028</v>
      </c>
    </row>
    <row r="165" spans="1:16" x14ac:dyDescent="0.25">
      <c r="A165" s="12">
        <v>43454</v>
      </c>
      <c r="B165" s="8">
        <v>20750905</v>
      </c>
      <c r="C165" s="13" t="s">
        <v>169</v>
      </c>
      <c r="D165" s="14">
        <f>IF(MAX(data!D:D)&lt;'Daily status(all)'!A165,"",SUMIFS(data!$E:$E,data!$C:$C,11000,data!$D:$D,"&lt;="&amp;'Daily status(all)'!$A165)/100000)</f>
        <v>2387987.7765433993</v>
      </c>
      <c r="E165" s="14">
        <f>IF(MAX(data!D:D)&lt;'Daily status(all)'!A165,"",SUMIFS(data!$E:$E,data!$C:$C,14000,data!$D:$D,"&lt;="&amp;'Daily status(all)'!$A165)/100000)</f>
        <v>227731.03773670003</v>
      </c>
      <c r="F165" s="14">
        <f>IF(MAX(data!D:D)&lt;'Daily status(all)'!A165,"",SUM(D165:E165))</f>
        <v>2615718.8142800992</v>
      </c>
      <c r="G165" s="15">
        <f>IF(MAX(data!D:D)&lt;'Daily status(all)'!A165,"",F165/$F$8)</f>
        <v>0.31464720050330913</v>
      </c>
      <c r="H165" s="14">
        <f>IF(MAX(data!J:J)&lt;'Daily status(all)'!B165,"",SUM(SUMIFS(data!$K:$K,data!$I:$I,{"STATE_TRANSFER","LOCAL_TRANSFER","OTHER_RECURRENT"},data!J:J,"&lt;="&amp;'Daily status(all)'!B165)/100000))</f>
        <v>2558427.9125181995</v>
      </c>
      <c r="I165" s="15">
        <f>IF(MAX(data!J:J)&lt;'Daily status(all)'!B165,"",H165/$H$8)</f>
        <v>0.30261227486250769</v>
      </c>
      <c r="J165" s="14">
        <f>IF(MAX(data!J:J)&lt;'Daily status(all)'!B165,"",SUM(SUMIFS(data!$K:$K,data!$I:$I,{"CAPITAL_EXP"},data!J:J,"&lt;="&amp;'Daily status(all)'!B165)/100000))</f>
        <v>407146.50225060002</v>
      </c>
      <c r="K165" s="15">
        <f>IF(MAX(data!J:J)&lt;'Daily status(all)'!B165,"",J165/$J$8)</f>
        <v>0.12966523446650333</v>
      </c>
      <c r="L165" s="14">
        <f>IF(MAX(data!J:J)&lt;'Daily status(all)'!B165,"",SUM(SUMIFS(data!$K:$K,data!$I:$I,{31100,31200,32100,32200},data!J:J,"&lt;="&amp;'Daily status(all)'!B165)/100000))</f>
        <v>218846.123161</v>
      </c>
      <c r="M165" s="15">
        <f>IF(MAX(data!J:J)&lt;'Daily status(all)'!B165,"",L165/$L$8)</f>
        <v>0.14054183459695857</v>
      </c>
      <c r="N165" s="16">
        <f>IF(MAX(data!J:J)&lt;'Daily status(all)'!B165,"",H165+J165+L165)</f>
        <v>3184420.5379297999</v>
      </c>
      <c r="O165" s="15">
        <f>IF(MAX(data!J:J)&lt;'Daily status(all)'!B165,"",N165/$N$8)</f>
        <v>0.24213148375061408</v>
      </c>
      <c r="P165" s="17">
        <f t="shared" si="2"/>
        <v>0.82141123734259824</v>
      </c>
    </row>
    <row r="166" spans="1:16" x14ac:dyDescent="0.25">
      <c r="A166" s="12">
        <v>43455</v>
      </c>
      <c r="B166" s="8">
        <v>20750906</v>
      </c>
      <c r="C166" s="13" t="s">
        <v>170</v>
      </c>
      <c r="D166" s="14">
        <f>IF(MAX(data!D:D)&lt;'Daily status(all)'!A166,"",SUMIFS(data!$E:$E,data!$C:$C,11000,data!$D:$D,"&lt;="&amp;'Daily status(all)'!$A166)/100000)</f>
        <v>2400454.9380833996</v>
      </c>
      <c r="E166" s="14">
        <f>IF(MAX(data!D:D)&lt;'Daily status(all)'!A166,"",SUMIFS(data!$E:$E,data!$C:$C,14000,data!$D:$D,"&lt;="&amp;'Daily status(all)'!$A166)/100000)</f>
        <v>228396.31347970001</v>
      </c>
      <c r="F166" s="14">
        <f>IF(MAX(data!D:D)&lt;'Daily status(all)'!A166,"",SUM(D166:E166))</f>
        <v>2628851.2515630997</v>
      </c>
      <c r="G166" s="15">
        <f>IF(MAX(data!D:D)&lt;'Daily status(all)'!A166,"",F166/$F$8)</f>
        <v>0.31622691335482928</v>
      </c>
      <c r="H166" s="14">
        <f>IF(MAX(data!J:J)&lt;'Daily status(all)'!B166,"",SUM(SUMIFS(data!$K:$K,data!$I:$I,{"STATE_TRANSFER","LOCAL_TRANSFER","OTHER_RECURRENT"},data!J:J,"&lt;="&amp;'Daily status(all)'!B166)/100000))</f>
        <v>2573256.1893631998</v>
      </c>
      <c r="I166" s="15">
        <f>IF(MAX(data!J:J)&lt;'Daily status(all)'!B166,"",H166/$H$8)</f>
        <v>0.30436617168578767</v>
      </c>
      <c r="J166" s="14">
        <f>IF(MAX(data!J:J)&lt;'Daily status(all)'!B166,"",SUM(SUMIFS(data!$K:$K,data!$I:$I,{"CAPITAL_EXP"},data!J:J,"&lt;="&amp;'Daily status(all)'!B166)/100000))</f>
        <v>417754.95380060008</v>
      </c>
      <c r="K166" s="15">
        <f>IF(MAX(data!J:J)&lt;'Daily status(all)'!B166,"",J166/$J$8)</f>
        <v>0.1330437415885187</v>
      </c>
      <c r="L166" s="14">
        <f>IF(MAX(data!J:J)&lt;'Daily status(all)'!B166,"",SUM(SUMIFS(data!$K:$K,data!$I:$I,{31100,31200,32100,32200},data!J:J,"&lt;="&amp;'Daily status(all)'!B166)/100000))</f>
        <v>218846.123161</v>
      </c>
      <c r="M166" s="15">
        <f>IF(MAX(data!J:J)&lt;'Daily status(all)'!B166,"",L166/$L$8)</f>
        <v>0.14054183459695857</v>
      </c>
      <c r="N166" s="16">
        <f>IF(MAX(data!J:J)&lt;'Daily status(all)'!B166,"",H166+J166+L166)</f>
        <v>3209857.2663248</v>
      </c>
      <c r="O166" s="15">
        <f>IF(MAX(data!J:J)&lt;'Daily status(all)'!B166,"",N166/$N$8)</f>
        <v>0.24406559788996288</v>
      </c>
      <c r="P166" s="17">
        <f t="shared" si="2"/>
        <v>0.81899319298177498</v>
      </c>
    </row>
    <row r="167" spans="1:16" x14ac:dyDescent="0.25">
      <c r="A167" s="12">
        <v>43456</v>
      </c>
      <c r="B167" s="8">
        <v>20750907</v>
      </c>
      <c r="C167" s="13" t="s">
        <v>171</v>
      </c>
      <c r="D167" s="14">
        <f>IF(MAX(data!D:D)&lt;'Daily status(all)'!A167,"",SUMIFS(data!$E:$E,data!$C:$C,11000,data!$D:$D,"&lt;="&amp;'Daily status(all)'!$A167)/100000)</f>
        <v>2401732.4005133994</v>
      </c>
      <c r="E167" s="14">
        <f>IF(MAX(data!D:D)&lt;'Daily status(all)'!A167,"",SUMIFS(data!$E:$E,data!$C:$C,14000,data!$D:$D,"&lt;="&amp;'Daily status(all)'!$A167)/100000)</f>
        <v>228398.13019130001</v>
      </c>
      <c r="F167" s="14">
        <f>IF(MAX(data!D:D)&lt;'Daily status(all)'!A167,"",SUM(D167:E167))</f>
        <v>2630130.5307046995</v>
      </c>
      <c r="G167" s="15">
        <f>IF(MAX(data!D:D)&lt;'Daily status(all)'!A167,"",F167/$F$8)</f>
        <v>0.31638079900888705</v>
      </c>
      <c r="H167" s="14">
        <f>IF(MAX(data!J:J)&lt;'Daily status(all)'!B167,"",SUM(SUMIFS(data!$K:$K,data!$I:$I,{"STATE_TRANSFER","LOCAL_TRANSFER","OTHER_RECURRENT"},data!J:J,"&lt;="&amp;'Daily status(all)'!B167)/100000))</f>
        <v>2573449.1500132</v>
      </c>
      <c r="I167" s="15">
        <f>IF(MAX(data!J:J)&lt;'Daily status(all)'!B167,"",H167/$H$8)</f>
        <v>0.30438899517867163</v>
      </c>
      <c r="J167" s="14">
        <f>IF(MAX(data!J:J)&lt;'Daily status(all)'!B167,"",SUM(SUMIFS(data!$K:$K,data!$I:$I,{"CAPITAL_EXP"},data!J:J,"&lt;="&amp;'Daily status(all)'!B167)/100000))</f>
        <v>417756.82260060008</v>
      </c>
      <c r="K167" s="15">
        <f>IF(MAX(data!J:J)&lt;'Daily status(all)'!B167,"",J167/$J$8)</f>
        <v>0.13304433675116611</v>
      </c>
      <c r="L167" s="14">
        <f>IF(MAX(data!J:J)&lt;'Daily status(all)'!B167,"",SUM(SUMIFS(data!$K:$K,data!$I:$I,{31100,31200,32100,32200},data!J:J,"&lt;="&amp;'Daily status(all)'!B167)/100000))</f>
        <v>218846.123161</v>
      </c>
      <c r="M167" s="15">
        <f>IF(MAX(data!J:J)&lt;'Daily status(all)'!B167,"",L167/$L$8)</f>
        <v>0.14054183459695857</v>
      </c>
      <c r="N167" s="16">
        <f>IF(MAX(data!J:J)&lt;'Daily status(all)'!B167,"",H167+J167+L167)</f>
        <v>3210052.0957748005</v>
      </c>
      <c r="O167" s="15">
        <f>IF(MAX(data!J:J)&lt;'Daily status(all)'!B167,"",N167/$N$8)</f>
        <v>0.24408041199609148</v>
      </c>
      <c r="P167" s="17">
        <f t="shared" si="2"/>
        <v>0.81934200823923786</v>
      </c>
    </row>
    <row r="168" spans="1:16" x14ac:dyDescent="0.25">
      <c r="A168" s="12">
        <v>43457</v>
      </c>
      <c r="B168" s="8">
        <v>20750908</v>
      </c>
      <c r="C168" s="13" t="s">
        <v>172</v>
      </c>
      <c r="D168" s="14">
        <f>IF(MAX(data!D:D)&lt;'Daily status(all)'!A168,"",SUMIFS(data!$E:$E,data!$C:$C,11000,data!$D:$D,"&lt;="&amp;'Daily status(all)'!$A168)/100000)</f>
        <v>2416578.4644733993</v>
      </c>
      <c r="E168" s="14">
        <f>IF(MAX(data!D:D)&lt;'Daily status(all)'!A168,"",SUMIFS(data!$E:$E,data!$C:$C,14000,data!$D:$D,"&lt;="&amp;'Daily status(all)'!$A168)/100000)</f>
        <v>228918.02116890004</v>
      </c>
      <c r="F168" s="14">
        <f>IF(MAX(data!D:D)&lt;'Daily status(all)'!A168,"",SUM(D168:E168))</f>
        <v>2645496.4856422995</v>
      </c>
      <c r="G168" s="15">
        <f>IF(MAX(data!D:D)&lt;'Daily status(all)'!A168,"",F168/$F$8)</f>
        <v>0.31822918373502074</v>
      </c>
      <c r="H168" s="14">
        <f>IF(MAX(data!J:J)&lt;'Daily status(all)'!B168,"",SUM(SUMIFS(data!$K:$K,data!$I:$I,{"STATE_TRANSFER","LOCAL_TRANSFER","OTHER_RECURRENT"},data!J:J,"&lt;="&amp;'Daily status(all)'!B168)/100000))</f>
        <v>2587460.1082651997</v>
      </c>
      <c r="I168" s="15">
        <f>IF(MAX(data!J:J)&lt;'Daily status(all)'!B168,"",H168/$H$8)</f>
        <v>0.30604621910469898</v>
      </c>
      <c r="J168" s="14">
        <f>IF(MAX(data!J:J)&lt;'Daily status(all)'!B168,"",SUM(SUMIFS(data!$K:$K,data!$I:$I,{"CAPITAL_EXP"},data!J:J,"&lt;="&amp;'Daily status(all)'!B168)/100000))</f>
        <v>421429.68530359992</v>
      </c>
      <c r="K168" s="15">
        <f>IF(MAX(data!J:J)&lt;'Daily status(all)'!B168,"",J168/$J$8)</f>
        <v>0.13421404495427042</v>
      </c>
      <c r="L168" s="14">
        <f>IF(MAX(data!J:J)&lt;'Daily status(all)'!B168,"",SUM(SUMIFS(data!$K:$K,data!$I:$I,{31100,31200,32100,32200},data!J:J,"&lt;="&amp;'Daily status(all)'!B168)/100000))</f>
        <v>218846.123161</v>
      </c>
      <c r="M168" s="15">
        <f>IF(MAX(data!J:J)&lt;'Daily status(all)'!B168,"",L168/$L$8)</f>
        <v>0.14054183459695857</v>
      </c>
      <c r="N168" s="16">
        <f>IF(MAX(data!J:J)&lt;'Daily status(all)'!B168,"",H168+J168+L168)</f>
        <v>3227735.9167297999</v>
      </c>
      <c r="O168" s="15">
        <f>IF(MAX(data!J:J)&lt;'Daily status(all)'!B168,"",N168/$N$8)</f>
        <v>0.24542502391377424</v>
      </c>
      <c r="P168" s="17">
        <f t="shared" si="2"/>
        <v>0.81961367159262533</v>
      </c>
    </row>
    <row r="169" spans="1:16" x14ac:dyDescent="0.25">
      <c r="A169" s="12">
        <v>43458</v>
      </c>
      <c r="B169" s="8">
        <v>20750909</v>
      </c>
      <c r="C169" s="13" t="s">
        <v>173</v>
      </c>
      <c r="D169" s="14">
        <f>IF(MAX(data!D:D)&lt;'Daily status(all)'!A169,"",SUMIFS(data!$E:$E,data!$C:$C,11000,data!$D:$D,"&lt;="&amp;'Daily status(all)'!$A169)/100000)</f>
        <v>2432006.1346433992</v>
      </c>
      <c r="E169" s="14">
        <f>IF(MAX(data!D:D)&lt;'Daily status(all)'!A169,"",SUMIFS(data!$E:$E,data!$C:$C,14000,data!$D:$D,"&lt;="&amp;'Daily status(all)'!$A169)/100000)</f>
        <v>229396.77988470005</v>
      </c>
      <c r="F169" s="14">
        <f>IF(MAX(data!D:D)&lt;'Daily status(all)'!A169,"",SUM(D169:E169))</f>
        <v>2661402.9145280994</v>
      </c>
      <c r="G169" s="15">
        <f>IF(MAX(data!D:D)&lt;'Daily status(all)'!A169,"",F169/$F$8)</f>
        <v>0.32014258256504724</v>
      </c>
      <c r="H169" s="14">
        <f>IF(MAX(data!J:J)&lt;'Daily status(all)'!B169,"",SUM(SUMIFS(data!$K:$K,data!$I:$I,{"STATE_TRANSFER","LOCAL_TRANSFER","OTHER_RECURRENT"},data!J:J,"&lt;="&amp;'Daily status(all)'!B169)/100000))</f>
        <v>2600641.0127471993</v>
      </c>
      <c r="I169" s="15">
        <f>IF(MAX(data!J:J)&lt;'Daily status(all)'!B169,"",H169/$H$8)</f>
        <v>0.30760526380966285</v>
      </c>
      <c r="J169" s="14">
        <f>IF(MAX(data!J:J)&lt;'Daily status(all)'!B169,"",SUM(SUMIFS(data!$K:$K,data!$I:$I,{"CAPITAL_EXP"},data!J:J,"&lt;="&amp;'Daily status(all)'!B169)/100000))</f>
        <v>423989.60827559989</v>
      </c>
      <c r="K169" s="15">
        <f>IF(MAX(data!J:J)&lt;'Daily status(all)'!B169,"",J169/$J$8)</f>
        <v>0.13502931172076779</v>
      </c>
      <c r="L169" s="14">
        <f>IF(MAX(data!J:J)&lt;'Daily status(all)'!B169,"",SUM(SUMIFS(data!$K:$K,data!$I:$I,{31100,31200,32100,32200},data!J:J,"&lt;="&amp;'Daily status(all)'!B169)/100000))</f>
        <v>218846.123161</v>
      </c>
      <c r="M169" s="15">
        <f>IF(MAX(data!J:J)&lt;'Daily status(all)'!B169,"",L169/$L$8)</f>
        <v>0.14054183459695857</v>
      </c>
      <c r="N169" s="16">
        <f>IF(MAX(data!J:J)&lt;'Daily status(all)'!B169,"",H169+J169+L169)</f>
        <v>3243476.7441837993</v>
      </c>
      <c r="O169" s="15">
        <f>IF(MAX(data!J:J)&lt;'Daily status(all)'!B169,"",N169/$N$8)</f>
        <v>0.24662189783840263</v>
      </c>
      <c r="P169" s="17">
        <f t="shared" si="2"/>
        <v>0.82054015626920263</v>
      </c>
    </row>
    <row r="170" spans="1:16" x14ac:dyDescent="0.25">
      <c r="A170" s="12">
        <v>43459</v>
      </c>
      <c r="B170" s="8">
        <v>20750910</v>
      </c>
      <c r="C170" s="13" t="s">
        <v>174</v>
      </c>
      <c r="D170" s="14">
        <f>IF(MAX(data!D:D)&lt;'Daily status(all)'!A170,"",SUMIFS(data!$E:$E,data!$C:$C,11000,data!$D:$D,"&lt;="&amp;'Daily status(all)'!$A170)/100000)</f>
        <v>2443246.4126933995</v>
      </c>
      <c r="E170" s="14">
        <f>IF(MAX(data!D:D)&lt;'Daily status(all)'!A170,"",SUMIFS(data!$E:$E,data!$C:$C,14000,data!$D:$D,"&lt;="&amp;'Daily status(all)'!$A170)/100000)</f>
        <v>229697.13502520006</v>
      </c>
      <c r="F170" s="14">
        <f>IF(MAX(data!D:D)&lt;'Daily status(all)'!A170,"",SUM(D170:E170))</f>
        <v>2672943.5477185994</v>
      </c>
      <c r="G170" s="15">
        <f>IF(MAX(data!D:D)&lt;'Daily status(all)'!A170,"",F170/$F$8)</f>
        <v>0.32153081585128668</v>
      </c>
      <c r="H170" s="14">
        <f>IF(MAX(data!J:J)&lt;'Daily status(all)'!B170,"",SUM(SUMIFS(data!$K:$K,data!$I:$I,{"STATE_TRANSFER","LOCAL_TRANSFER","OTHER_RECURRENT"},data!J:J,"&lt;="&amp;'Daily status(all)'!B170)/100000))</f>
        <v>2605566.3531031995</v>
      </c>
      <c r="I170" s="15">
        <f>IF(MAX(data!J:J)&lt;'Daily status(all)'!B170,"",H170/$H$8)</f>
        <v>0.30818783580331122</v>
      </c>
      <c r="J170" s="14">
        <f>IF(MAX(data!J:J)&lt;'Daily status(all)'!B170,"",SUM(SUMIFS(data!$K:$K,data!$I:$I,{"CAPITAL_EXP"},data!J:J,"&lt;="&amp;'Daily status(all)'!B170)/100000))</f>
        <v>431782.35768760002</v>
      </c>
      <c r="K170" s="15">
        <f>IF(MAX(data!J:J)&lt;'Daily status(all)'!B170,"",J170/$J$8)</f>
        <v>0.13751109327620351</v>
      </c>
      <c r="L170" s="14">
        <f>IF(MAX(data!J:J)&lt;'Daily status(all)'!B170,"",SUM(SUMIFS(data!$K:$K,data!$I:$I,{31100,31200,32100,32200},data!J:J,"&lt;="&amp;'Daily status(all)'!B170)/100000))</f>
        <v>223436.123161</v>
      </c>
      <c r="M170" s="15">
        <f>IF(MAX(data!J:J)&lt;'Daily status(all)'!B170,"",L170/$L$8)</f>
        <v>0.14348950856752035</v>
      </c>
      <c r="N170" s="16">
        <f>IF(MAX(data!J:J)&lt;'Daily status(all)'!B170,"",H170+J170+L170)</f>
        <v>3260784.8339517997</v>
      </c>
      <c r="O170" s="15">
        <f>IF(MAX(data!J:J)&lt;'Daily status(all)'!B170,"",N170/$N$8)</f>
        <v>0.24793794055527923</v>
      </c>
      <c r="P170" s="17">
        <f t="shared" si="2"/>
        <v>0.81972398788398881</v>
      </c>
    </row>
    <row r="171" spans="1:16" x14ac:dyDescent="0.25">
      <c r="A171" s="12">
        <v>43460</v>
      </c>
      <c r="B171" s="8">
        <v>20750911</v>
      </c>
      <c r="C171" s="13" t="s">
        <v>175</v>
      </c>
      <c r="D171" s="14">
        <f>IF(MAX(data!D:D)&lt;'Daily status(all)'!A171,"",SUMIFS(data!$E:$E,data!$C:$C,11000,data!$D:$D,"&lt;="&amp;'Daily status(all)'!$A171)/100000)</f>
        <v>2461423.9517733995</v>
      </c>
      <c r="E171" s="14">
        <f>IF(MAX(data!D:D)&lt;'Daily status(all)'!A171,"",SUMIFS(data!$E:$E,data!$C:$C,14000,data!$D:$D,"&lt;="&amp;'Daily status(all)'!$A171)/100000)</f>
        <v>232228.33616520005</v>
      </c>
      <c r="F171" s="14">
        <f>IF(MAX(data!D:D)&lt;'Daily status(all)'!A171,"",SUM(D171:E171))</f>
        <v>2693652.2879385995</v>
      </c>
      <c r="G171" s="15">
        <f>IF(MAX(data!D:D)&lt;'Daily status(all)'!A171,"",F171/$F$8)</f>
        <v>0.32402188908920526</v>
      </c>
      <c r="H171" s="14">
        <f>IF(MAX(data!J:J)&lt;'Daily status(all)'!B171,"",SUM(SUMIFS(data!$K:$K,data!$I:$I,{"STATE_TRANSFER","LOCAL_TRANSFER","OTHER_RECURRENT"},data!J:J,"&lt;="&amp;'Daily status(all)'!B171)/100000))</f>
        <v>2618371.3736531995</v>
      </c>
      <c r="I171" s="15">
        <f>IF(MAX(data!J:J)&lt;'Daily status(all)'!B171,"",H171/$H$8)</f>
        <v>0.30970242074797072</v>
      </c>
      <c r="J171" s="14">
        <f>IF(MAX(data!J:J)&lt;'Daily status(all)'!B171,"",SUM(SUMIFS(data!$K:$K,data!$I:$I,{"CAPITAL_EXP"},data!J:J,"&lt;="&amp;'Daily status(all)'!B171)/100000))</f>
        <v>441352.86521059996</v>
      </c>
      <c r="K171" s="15">
        <f>IF(MAX(data!J:J)&lt;'Daily status(all)'!B171,"",J171/$J$8)</f>
        <v>0.14055904308069281</v>
      </c>
      <c r="L171" s="14">
        <f>IF(MAX(data!J:J)&lt;'Daily status(all)'!B171,"",SUM(SUMIFS(data!$K:$K,data!$I:$I,{31100,31200,32100,32200},data!J:J,"&lt;="&amp;'Daily status(all)'!B171)/100000))</f>
        <v>223436.123161</v>
      </c>
      <c r="M171" s="15">
        <f>IF(MAX(data!J:J)&lt;'Daily status(all)'!B171,"",L171/$L$8)</f>
        <v>0.14348950856752035</v>
      </c>
      <c r="N171" s="16">
        <f>IF(MAX(data!J:J)&lt;'Daily status(all)'!B171,"",H171+J171+L171)</f>
        <v>3283160.3620247999</v>
      </c>
      <c r="O171" s="15">
        <f>IF(MAX(data!J:J)&lt;'Daily status(all)'!B171,"",N171/$N$8)</f>
        <v>0.24963929241741148</v>
      </c>
      <c r="P171" s="17">
        <f t="shared" si="2"/>
        <v>0.82044493442816868</v>
      </c>
    </row>
    <row r="172" spans="1:16" x14ac:dyDescent="0.25">
      <c r="A172" s="12">
        <v>43461</v>
      </c>
      <c r="B172" s="8">
        <v>20750912</v>
      </c>
      <c r="C172" s="13" t="s">
        <v>176</v>
      </c>
      <c r="D172" s="14">
        <f>IF(MAX(data!D:D)&lt;'Daily status(all)'!A172,"",SUMIFS(data!$E:$E,data!$C:$C,11000,data!$D:$D,"&lt;="&amp;'Daily status(all)'!$A172)/100000)</f>
        <v>2477017.1971833995</v>
      </c>
      <c r="E172" s="14">
        <f>IF(MAX(data!D:D)&lt;'Daily status(all)'!A172,"",SUMIFS(data!$E:$E,data!$C:$C,14000,data!$D:$D,"&lt;="&amp;'Daily status(all)'!$A172)/100000)</f>
        <v>232702.66442840005</v>
      </c>
      <c r="F172" s="14">
        <f>IF(MAX(data!D:D)&lt;'Daily status(all)'!A172,"",SUM(D172:E172))</f>
        <v>2709719.8616117993</v>
      </c>
      <c r="G172" s="15">
        <f>IF(MAX(data!D:D)&lt;'Daily status(all)'!A172,"",F172/$F$8)</f>
        <v>0.32595467217259816</v>
      </c>
      <c r="H172" s="14">
        <f>IF(MAX(data!J:J)&lt;'Daily status(all)'!B172,"",SUM(SUMIFS(data!$K:$K,data!$I:$I,{"STATE_TRANSFER","LOCAL_TRANSFER","OTHER_RECURRENT"},data!J:J,"&lt;="&amp;'Daily status(all)'!B172)/100000))</f>
        <v>2624246.3911162</v>
      </c>
      <c r="I172" s="15">
        <f>IF(MAX(data!J:J)&lt;'Daily status(all)'!B172,"",H172/$H$8)</f>
        <v>0.31039732107744122</v>
      </c>
      <c r="J172" s="14">
        <f>IF(MAX(data!J:J)&lt;'Daily status(all)'!B172,"",SUM(SUMIFS(data!$K:$K,data!$I:$I,{"CAPITAL_EXP"},data!J:J,"&lt;="&amp;'Daily status(all)'!B172)/100000))</f>
        <v>447948.25036459998</v>
      </c>
      <c r="K172" s="15">
        <f>IF(MAX(data!J:J)&lt;'Daily status(all)'!B172,"",J172/$J$8)</f>
        <v>0.14265949625335431</v>
      </c>
      <c r="L172" s="14">
        <f>IF(MAX(data!J:J)&lt;'Daily status(all)'!B172,"",SUM(SUMIFS(data!$K:$K,data!$I:$I,{31100,31200,32100,32200},data!J:J,"&lt;="&amp;'Daily status(all)'!B172)/100000))</f>
        <v>223436.123161</v>
      </c>
      <c r="M172" s="15">
        <f>IF(MAX(data!J:J)&lt;'Daily status(all)'!B172,"",L172/$L$8)</f>
        <v>0.14348950856752035</v>
      </c>
      <c r="N172" s="16">
        <f>IF(MAX(data!J:J)&lt;'Daily status(all)'!B172,"",H172+J172+L172)</f>
        <v>3295630.7646418</v>
      </c>
      <c r="O172" s="15">
        <f>IF(MAX(data!J:J)&lt;'Daily status(all)'!B172,"",N172/$N$8)</f>
        <v>0.25058749541153763</v>
      </c>
      <c r="P172" s="17">
        <f t="shared" si="2"/>
        <v>0.82221585339106307</v>
      </c>
    </row>
    <row r="173" spans="1:16" x14ac:dyDescent="0.25">
      <c r="A173" s="12">
        <v>43462</v>
      </c>
      <c r="B173" s="8">
        <v>20750913</v>
      </c>
      <c r="C173" s="13" t="s">
        <v>177</v>
      </c>
      <c r="D173" s="14">
        <f>IF(MAX(data!D:D)&lt;'Daily status(all)'!A173,"",SUMIFS(data!$E:$E,data!$C:$C,11000,data!$D:$D,"&lt;="&amp;'Daily status(all)'!$A173)/100000)</f>
        <v>2485248.6814513993</v>
      </c>
      <c r="E173" s="14">
        <f>IF(MAX(data!D:D)&lt;'Daily status(all)'!A173,"",SUMIFS(data!$E:$E,data!$C:$C,14000,data!$D:$D,"&lt;="&amp;'Daily status(all)'!$A173)/100000)</f>
        <v>232996.96427450006</v>
      </c>
      <c r="F173" s="14">
        <f>IF(MAX(data!D:D)&lt;'Daily status(all)'!A173,"",SUM(D173:E173))</f>
        <v>2718245.6457258994</v>
      </c>
      <c r="G173" s="15">
        <f>IF(MAX(data!D:D)&lt;'Daily status(all)'!A173,"",F173/$F$8)</f>
        <v>0.32698024651528046</v>
      </c>
      <c r="H173" s="14">
        <f>IF(MAX(data!J:J)&lt;'Daily status(all)'!B173,"",SUM(SUMIFS(data!$K:$K,data!$I:$I,{"STATE_TRANSFER","LOCAL_TRANSFER","OTHER_RECURRENT"},data!J:J,"&lt;="&amp;'Daily status(all)'!B173)/100000))</f>
        <v>2673103.3519831998</v>
      </c>
      <c r="I173" s="15">
        <f>IF(MAX(data!J:J)&lt;'Daily status(all)'!B173,"",H173/$H$8)</f>
        <v>0.31617614955194734</v>
      </c>
      <c r="J173" s="14">
        <f>IF(MAX(data!J:J)&lt;'Daily status(all)'!B173,"",SUM(SUMIFS(data!$K:$K,data!$I:$I,{"CAPITAL_EXP"},data!J:J,"&lt;="&amp;'Daily status(all)'!B173)/100000))</f>
        <v>454621.38213759993</v>
      </c>
      <c r="K173" s="15">
        <f>IF(MAX(data!J:J)&lt;'Daily status(all)'!B173,"",J173/$J$8)</f>
        <v>0.14478470963769854</v>
      </c>
      <c r="L173" s="14">
        <f>IF(MAX(data!J:J)&lt;'Daily status(all)'!B173,"",SUM(SUMIFS(data!$K:$K,data!$I:$I,{31100,31200,32100,32200},data!J:J,"&lt;="&amp;'Daily status(all)'!B173)/100000))</f>
        <v>223436.123161</v>
      </c>
      <c r="M173" s="15">
        <f>IF(MAX(data!J:J)&lt;'Daily status(all)'!B173,"",L173/$L$8)</f>
        <v>0.14348950856752035</v>
      </c>
      <c r="N173" s="16">
        <f>IF(MAX(data!J:J)&lt;'Daily status(all)'!B173,"",H173+J173+L173)</f>
        <v>3351160.8572817999</v>
      </c>
      <c r="O173" s="15">
        <f>IF(MAX(data!J:J)&lt;'Daily status(all)'!B173,"",N173/$N$8)</f>
        <v>0.25480979694601813</v>
      </c>
      <c r="P173" s="17">
        <f t="shared" si="2"/>
        <v>0.81113553227961965</v>
      </c>
    </row>
    <row r="174" spans="1:16" x14ac:dyDescent="0.25">
      <c r="A174" s="12">
        <v>43463</v>
      </c>
      <c r="B174" s="8">
        <v>20750914</v>
      </c>
      <c r="C174" s="13" t="s">
        <v>178</v>
      </c>
      <c r="D174" s="14">
        <f>IF(MAX(data!D:D)&lt;'Daily status(all)'!A174,"",SUMIFS(data!$E:$E,data!$C:$C,11000,data!$D:$D,"&lt;="&amp;'Daily status(all)'!$A174)/100000)</f>
        <v>2485276.9259419991</v>
      </c>
      <c r="E174" s="14">
        <f>IF(MAX(data!D:D)&lt;'Daily status(all)'!A174,"",SUMIFS(data!$E:$E,data!$C:$C,14000,data!$D:$D,"&lt;="&amp;'Daily status(all)'!$A174)/100000)</f>
        <v>232997.68283380006</v>
      </c>
      <c r="F174" s="14">
        <f>IF(MAX(data!D:D)&lt;'Daily status(all)'!A174,"",SUM(D174:E174))</f>
        <v>2718274.6087757992</v>
      </c>
      <c r="G174" s="15">
        <f>IF(MAX(data!D:D)&lt;'Daily status(all)'!A174,"",F174/$F$8)</f>
        <v>0.3269837305069539</v>
      </c>
      <c r="H174" s="14">
        <f>IF(MAX(data!J:J)&lt;'Daily status(all)'!B174,"",SUM(SUMIFS(data!$K:$K,data!$I:$I,{"STATE_TRANSFER","LOCAL_TRANSFER","OTHER_RECURRENT"},data!J:J,"&lt;="&amp;'Daily status(all)'!B174)/100000))</f>
        <v>2678756.3216613997</v>
      </c>
      <c r="I174" s="15">
        <f>IF(MAX(data!J:J)&lt;'Daily status(all)'!B174,"",H174/$H$8)</f>
        <v>0.31684478594606996</v>
      </c>
      <c r="J174" s="14">
        <f>IF(MAX(data!J:J)&lt;'Daily status(all)'!B174,"",SUM(SUMIFS(data!$K:$K,data!$I:$I,{"CAPITAL_EXP"},data!J:J,"&lt;="&amp;'Daily status(all)'!B174)/100000))</f>
        <v>454621.38213759993</v>
      </c>
      <c r="K174" s="15">
        <f>IF(MAX(data!J:J)&lt;'Daily status(all)'!B174,"",J174/$J$8)</f>
        <v>0.14478470963769854</v>
      </c>
      <c r="L174" s="14">
        <f>IF(MAX(data!J:J)&lt;'Daily status(all)'!B174,"",SUM(SUMIFS(data!$K:$K,data!$I:$I,{31100,31200,32100,32200},data!J:J,"&lt;="&amp;'Daily status(all)'!B174)/100000))</f>
        <v>223436.123161</v>
      </c>
      <c r="M174" s="15">
        <f>IF(MAX(data!J:J)&lt;'Daily status(all)'!B174,"",L174/$L$8)</f>
        <v>0.14348950856752035</v>
      </c>
      <c r="N174" s="16">
        <f>IF(MAX(data!J:J)&lt;'Daily status(all)'!B174,"",H174+J174+L174)</f>
        <v>3356813.8269599997</v>
      </c>
      <c r="O174" s="15">
        <f>IF(MAX(data!J:J)&lt;'Daily status(all)'!B174,"",N174/$N$8)</f>
        <v>0.25523962771726089</v>
      </c>
      <c r="P174" s="17">
        <f t="shared" si="2"/>
        <v>0.80977818517791467</v>
      </c>
    </row>
    <row r="175" spans="1:16" x14ac:dyDescent="0.25">
      <c r="A175" s="12">
        <v>43464</v>
      </c>
      <c r="B175" s="8">
        <v>20750915</v>
      </c>
      <c r="C175" s="13" t="s">
        <v>179</v>
      </c>
      <c r="D175" s="14">
        <f>IF(MAX(data!D:D)&lt;'Daily status(all)'!A175,"",SUMIFS(data!$E:$E,data!$C:$C,11000,data!$D:$D,"&lt;="&amp;'Daily status(all)'!$A175)/100000)</f>
        <v>2501270.2135119992</v>
      </c>
      <c r="E175" s="14">
        <f>IF(MAX(data!D:D)&lt;'Daily status(all)'!A175,"",SUMIFS(data!$E:$E,data!$C:$C,14000,data!$D:$D,"&lt;="&amp;'Daily status(all)'!$A175)/100000)</f>
        <v>233506.43568480006</v>
      </c>
      <c r="F175" s="14">
        <f>IF(MAX(data!D:D)&lt;'Daily status(all)'!A175,"",SUM(D175:E175))</f>
        <v>2734776.6491967994</v>
      </c>
      <c r="G175" s="15">
        <f>IF(MAX(data!D:D)&lt;'Daily status(all)'!A175,"",F175/$F$8)</f>
        <v>0.32896877599147373</v>
      </c>
      <c r="H175" s="14">
        <f>IF(MAX(data!J:J)&lt;'Daily status(all)'!B175,"",SUM(SUMIFS(data!$K:$K,data!$I:$I,{"STATE_TRANSFER","LOCAL_TRANSFER","OTHER_RECURRENT"},data!J:J,"&lt;="&amp;'Daily status(all)'!B175)/100000))</f>
        <v>2685052.2658643993</v>
      </c>
      <c r="I175" s="15">
        <f>IF(MAX(data!J:J)&lt;'Daily status(all)'!B175,"",H175/$H$8)</f>
        <v>0.31758947372419921</v>
      </c>
      <c r="J175" s="14">
        <f>IF(MAX(data!J:J)&lt;'Daily status(all)'!B175,"",SUM(SUMIFS(data!$K:$K,data!$I:$I,{"CAPITAL_EXP"},data!J:J,"&lt;="&amp;'Daily status(all)'!B175)/100000))</f>
        <v>459157.62629159994</v>
      </c>
      <c r="K175" s="15">
        <f>IF(MAX(data!J:J)&lt;'Daily status(all)'!B175,"",J175/$J$8)</f>
        <v>0.14622938166257002</v>
      </c>
      <c r="L175" s="14">
        <f>IF(MAX(data!J:J)&lt;'Daily status(all)'!B175,"",SUM(SUMIFS(data!$K:$K,data!$I:$I,{31100,31200,32100,32200},data!J:J,"&lt;="&amp;'Daily status(all)'!B175)/100000))</f>
        <v>223436.123161</v>
      </c>
      <c r="M175" s="15">
        <f>IF(MAX(data!J:J)&lt;'Daily status(all)'!B175,"",L175/$L$8)</f>
        <v>0.14348950856752035</v>
      </c>
      <c r="N175" s="16">
        <f>IF(MAX(data!J:J)&lt;'Daily status(all)'!B175,"",H175+J175+L175)</f>
        <v>3367646.0153169995</v>
      </c>
      <c r="O175" s="15">
        <f>IF(MAX(data!J:J)&lt;'Daily status(all)'!B175,"",N175/$N$8)</f>
        <v>0.25606326699728249</v>
      </c>
      <c r="P175" s="17">
        <f t="shared" si="2"/>
        <v>0.81207366711295292</v>
      </c>
    </row>
    <row r="176" spans="1:16" x14ac:dyDescent="0.25">
      <c r="A176" s="12">
        <v>43465</v>
      </c>
      <c r="B176" s="8">
        <v>20750916</v>
      </c>
      <c r="C176" s="13" t="s">
        <v>180</v>
      </c>
      <c r="D176" s="14">
        <f>IF(MAX(data!D:D)&lt;'Daily status(all)'!A176,"",SUMIFS(data!$E:$E,data!$C:$C,11000,data!$D:$D,"&lt;="&amp;'Daily status(all)'!$A176)/100000)</f>
        <v>2520527.7983719991</v>
      </c>
      <c r="E176" s="14">
        <f>IF(MAX(data!D:D)&lt;'Daily status(all)'!A176,"",SUMIFS(data!$E:$E,data!$C:$C,14000,data!$D:$D,"&lt;="&amp;'Daily status(all)'!$A176)/100000)</f>
        <v>233888.47194230006</v>
      </c>
      <c r="F176" s="14">
        <f>IF(MAX(data!D:D)&lt;'Daily status(all)'!A176,"",SUM(D176:E176))</f>
        <v>2754416.270314299</v>
      </c>
      <c r="G176" s="15">
        <f>IF(MAX(data!D:D)&lt;'Daily status(all)'!A176,"",F176/$F$8)</f>
        <v>0.33133124391800717</v>
      </c>
      <c r="H176" s="14">
        <f>IF(MAX(data!J:J)&lt;'Daily status(all)'!B176,"",SUM(SUMIFS(data!$K:$K,data!$I:$I,{"STATE_TRANSFER","LOCAL_TRANSFER","OTHER_RECURRENT"},data!J:J,"&lt;="&amp;'Daily status(all)'!B176)/100000))</f>
        <v>2696647.8095053993</v>
      </c>
      <c r="I176" s="15">
        <f>IF(MAX(data!J:J)&lt;'Daily status(all)'!B176,"",H176/$H$8)</f>
        <v>0.31896100106812064</v>
      </c>
      <c r="J176" s="14">
        <f>IF(MAX(data!J:J)&lt;'Daily status(all)'!B176,"",SUM(SUMIFS(data!$K:$K,data!$I:$I,{"CAPITAL_EXP"},data!J:J,"&lt;="&amp;'Daily status(all)'!B176)/100000))</f>
        <v>464702.56094359991</v>
      </c>
      <c r="K176" s="15">
        <f>IF(MAX(data!J:J)&lt;'Daily status(all)'!B176,"",J176/$J$8)</f>
        <v>0.14799529454105148</v>
      </c>
      <c r="L176" s="14">
        <f>IF(MAX(data!J:J)&lt;'Daily status(all)'!B176,"",SUM(SUMIFS(data!$K:$K,data!$I:$I,{31100,31200,32100,32200},data!J:J,"&lt;="&amp;'Daily status(all)'!B176)/100000))</f>
        <v>223436.123161</v>
      </c>
      <c r="M176" s="15">
        <f>IF(MAX(data!J:J)&lt;'Daily status(all)'!B176,"",L176/$L$8)</f>
        <v>0.14348950856752035</v>
      </c>
      <c r="N176" s="16">
        <f>IF(MAX(data!J:J)&lt;'Daily status(all)'!B176,"",H176+J176+L176)</f>
        <v>3384786.4936099993</v>
      </c>
      <c r="O176" s="15">
        <f>IF(MAX(data!J:J)&lt;'Daily status(all)'!B176,"",N176/$N$8)</f>
        <v>0.25736656516153106</v>
      </c>
      <c r="P176" s="17">
        <f t="shared" si="2"/>
        <v>0.8137636673728903</v>
      </c>
    </row>
    <row r="177" spans="1:16" x14ac:dyDescent="0.25">
      <c r="A177" s="12">
        <v>43466</v>
      </c>
      <c r="B177" s="8">
        <v>20750917</v>
      </c>
      <c r="C177" s="13" t="s">
        <v>181</v>
      </c>
      <c r="D177" s="14">
        <f>IF(MAX(data!D:D)&lt;'Daily status(all)'!A177,"",SUMIFS(data!$E:$E,data!$C:$C,11000,data!$D:$D,"&lt;="&amp;'Daily status(all)'!$A177)/100000)</f>
        <v>2533158.2999919993</v>
      </c>
      <c r="E177" s="14">
        <f>IF(MAX(data!D:D)&lt;'Daily status(all)'!A177,"",SUMIFS(data!$E:$E,data!$C:$C,14000,data!$D:$D,"&lt;="&amp;'Daily status(all)'!$A177)/100000)</f>
        <v>234298.61286460006</v>
      </c>
      <c r="F177" s="14">
        <f>IF(MAX(data!D:D)&lt;'Daily status(all)'!A177,"",SUM(D177:E177))</f>
        <v>2767456.9128565993</v>
      </c>
      <c r="G177" s="15">
        <f>IF(MAX(data!D:D)&lt;'Daily status(all)'!A177,"",F177/$F$8)</f>
        <v>0.33289991469649394</v>
      </c>
      <c r="H177" s="14">
        <f>IF(MAX(data!J:J)&lt;'Daily status(all)'!B177,"",SUM(SUMIFS(data!$K:$K,data!$I:$I,{"STATE_TRANSFER","LOCAL_TRANSFER","OTHER_RECURRENT"},data!J:J,"&lt;="&amp;'Daily status(all)'!B177)/100000))</f>
        <v>2701800.4085753998</v>
      </c>
      <c r="I177" s="15">
        <f>IF(MAX(data!J:J)&lt;'Daily status(all)'!B177,"",H177/$H$8)</f>
        <v>0.31957045334871764</v>
      </c>
      <c r="J177" s="14">
        <f>IF(MAX(data!J:J)&lt;'Daily status(all)'!B177,"",SUM(SUMIFS(data!$K:$K,data!$I:$I,{"CAPITAL_EXP"},data!J:J,"&lt;="&amp;'Daily status(all)'!B177)/100000))</f>
        <v>470376.77208459994</v>
      </c>
      <c r="K177" s="15">
        <f>IF(MAX(data!J:J)&lt;'Daily status(all)'!B177,"",J177/$J$8)</f>
        <v>0.14980237851191502</v>
      </c>
      <c r="L177" s="14">
        <f>IF(MAX(data!J:J)&lt;'Daily status(all)'!B177,"",SUM(SUMIFS(data!$K:$K,data!$I:$I,{31100,31200,32100,32200},data!J:J,"&lt;="&amp;'Daily status(all)'!B177)/100000))</f>
        <v>223948.123161</v>
      </c>
      <c r="M177" s="15">
        <f>IF(MAX(data!J:J)&lt;'Daily status(all)'!B177,"",L177/$L$8)</f>
        <v>0.14381831228711242</v>
      </c>
      <c r="N177" s="16">
        <f>IF(MAX(data!J:J)&lt;'Daily status(all)'!B177,"",H177+J177+L177)</f>
        <v>3396125.3038209998</v>
      </c>
      <c r="O177" s="15">
        <f>IF(MAX(data!J:J)&lt;'Daily status(all)'!B177,"",N177/$N$8)</f>
        <v>0.25822872608143926</v>
      </c>
      <c r="P177" s="17">
        <f t="shared" si="2"/>
        <v>0.81488657375006679</v>
      </c>
    </row>
    <row r="178" spans="1:16" x14ac:dyDescent="0.25">
      <c r="A178" s="12">
        <v>43467</v>
      </c>
      <c r="B178" s="8">
        <v>20750918</v>
      </c>
      <c r="C178" s="13" t="s">
        <v>182</v>
      </c>
      <c r="D178" s="14">
        <f>IF(MAX(data!D:D)&lt;'Daily status(all)'!A178,"",SUMIFS(data!$E:$E,data!$C:$C,11000,data!$D:$D,"&lt;="&amp;'Daily status(all)'!$A178)/100000)</f>
        <v>2549433.4162519993</v>
      </c>
      <c r="E178" s="14">
        <f>IF(MAX(data!D:D)&lt;'Daily status(all)'!A178,"",SUMIFS(data!$E:$E,data!$C:$C,14000,data!$D:$D,"&lt;="&amp;'Daily status(all)'!$A178)/100000)</f>
        <v>234722.28514640007</v>
      </c>
      <c r="F178" s="14">
        <f>IF(MAX(data!D:D)&lt;'Daily status(all)'!A178,"",SUM(D178:E178))</f>
        <v>2784155.7013983992</v>
      </c>
      <c r="G178" s="15">
        <f>IF(MAX(data!D:D)&lt;'Daily status(all)'!A178,"",F178/$F$8)</f>
        <v>0.33490862719180858</v>
      </c>
      <c r="H178" s="14">
        <f>IF(MAX(data!J:J)&lt;'Daily status(all)'!B178,"",SUM(SUMIFS(data!$K:$K,data!$I:$I,{"STATE_TRANSFER","LOCAL_TRANSFER","OTHER_RECURRENT"},data!J:J,"&lt;="&amp;'Daily status(all)'!B178)/100000))</f>
        <v>2725536.7735253996</v>
      </c>
      <c r="I178" s="15">
        <f>IF(MAX(data!J:J)&lt;'Daily status(all)'!B178,"",H178/$H$8)</f>
        <v>0.32237800378206805</v>
      </c>
      <c r="J178" s="14">
        <f>IF(MAX(data!J:J)&lt;'Daily status(all)'!B178,"",SUM(SUMIFS(data!$K:$K,data!$I:$I,{"CAPITAL_EXP"},data!J:J,"&lt;="&amp;'Daily status(all)'!B178)/100000))</f>
        <v>476282.6608235999</v>
      </c>
      <c r="K178" s="15">
        <f>IF(MAX(data!J:J)&lt;'Daily status(all)'!B178,"",J178/$J$8)</f>
        <v>0.15168324558026125</v>
      </c>
      <c r="L178" s="14">
        <f>IF(MAX(data!J:J)&lt;'Daily status(all)'!B178,"",SUM(SUMIFS(data!$K:$K,data!$I:$I,{31100,31200,32100,32200},data!J:J,"&lt;="&amp;'Daily status(all)'!B178)/100000))</f>
        <v>226200.712161</v>
      </c>
      <c r="M178" s="15">
        <f>IF(MAX(data!J:J)&lt;'Daily status(all)'!B178,"",L178/$L$8)</f>
        <v>0.14526491315022219</v>
      </c>
      <c r="N178" s="16">
        <f>IF(MAX(data!J:J)&lt;'Daily status(all)'!B178,"",H178+J178+L178)</f>
        <v>3428020.1465099994</v>
      </c>
      <c r="O178" s="15">
        <f>IF(MAX(data!J:J)&lt;'Daily status(all)'!B178,"",N178/$N$8)</f>
        <v>0.26065389119147853</v>
      </c>
      <c r="P178" s="17">
        <f t="shared" si="2"/>
        <v>0.81217600317573801</v>
      </c>
    </row>
    <row r="179" spans="1:16" x14ac:dyDescent="0.25">
      <c r="A179" s="12">
        <v>43468</v>
      </c>
      <c r="B179" s="8">
        <v>20750919</v>
      </c>
      <c r="C179" s="13" t="s">
        <v>183</v>
      </c>
      <c r="D179" s="14">
        <f>IF(MAX(data!D:D)&lt;'Daily status(all)'!A179,"",SUMIFS(data!$E:$E,data!$C:$C,11000,data!$D:$D,"&lt;="&amp;'Daily status(all)'!$A179)/100000)</f>
        <v>2563587.6257819994</v>
      </c>
      <c r="E179" s="14">
        <f>IF(MAX(data!D:D)&lt;'Daily status(all)'!A179,"",SUMIFS(data!$E:$E,data!$C:$C,14000,data!$D:$D,"&lt;="&amp;'Daily status(all)'!$A179)/100000)</f>
        <v>235235.39758220009</v>
      </c>
      <c r="F179" s="14">
        <f>IF(MAX(data!D:D)&lt;'Daily status(all)'!A179,"",SUM(D179:E179))</f>
        <v>2798823.0233641993</v>
      </c>
      <c r="G179" s="15">
        <f>IF(MAX(data!D:D)&lt;'Daily status(all)'!A179,"",F179/$F$8)</f>
        <v>0.33667297272093222</v>
      </c>
      <c r="H179" s="14">
        <f>IF(MAX(data!J:J)&lt;'Daily status(all)'!B179,"",SUM(SUMIFS(data!$K:$K,data!$I:$I,{"STATE_TRANSFER","LOCAL_TRANSFER","OTHER_RECURRENT"},data!J:J,"&lt;="&amp;'Daily status(all)'!B179)/100000))</f>
        <v>2742944.7889053999</v>
      </c>
      <c r="I179" s="15">
        <f>IF(MAX(data!J:J)&lt;'Daily status(all)'!B179,"",H179/$H$8)</f>
        <v>0.3244370335124771</v>
      </c>
      <c r="J179" s="14">
        <f>IF(MAX(data!J:J)&lt;'Daily status(all)'!B179,"",SUM(SUMIFS(data!$K:$K,data!$I:$I,{"CAPITAL_EXP"},data!J:J,"&lt;="&amp;'Daily status(all)'!B179)/100000))</f>
        <v>481718.02255559998</v>
      </c>
      <c r="K179" s="15">
        <f>IF(MAX(data!J:J)&lt;'Daily status(all)'!B179,"",J179/$J$8)</f>
        <v>0.15341426242430689</v>
      </c>
      <c r="L179" s="14">
        <f>IF(MAX(data!J:J)&lt;'Daily status(all)'!B179,"",SUM(SUMIFS(data!$K:$K,data!$I:$I,{31100,31200,32100,32200},data!J:J,"&lt;="&amp;'Daily status(all)'!B179)/100000))</f>
        <v>226200.712161</v>
      </c>
      <c r="M179" s="15">
        <f>IF(MAX(data!J:J)&lt;'Daily status(all)'!B179,"",L179/$L$8)</f>
        <v>0.14526491315022219</v>
      </c>
      <c r="N179" s="16">
        <f>IF(MAX(data!J:J)&lt;'Daily status(all)'!B179,"",H179+J179+L179)</f>
        <v>3450863.5236219997</v>
      </c>
      <c r="O179" s="15">
        <f>IF(MAX(data!J:J)&lt;'Daily status(all)'!B179,"",N179/$N$8)</f>
        <v>0.26239081655297591</v>
      </c>
      <c r="P179" s="17">
        <f t="shared" si="2"/>
        <v>0.81105004709852346</v>
      </c>
    </row>
    <row r="180" spans="1:16" x14ac:dyDescent="0.25">
      <c r="A180" s="12">
        <v>43469</v>
      </c>
      <c r="B180" s="8">
        <v>20750920</v>
      </c>
      <c r="C180" s="13" t="s">
        <v>184</v>
      </c>
      <c r="D180" s="14">
        <f>IF(MAX(data!D:D)&lt;'Daily status(all)'!A180,"",SUMIFS(data!$E:$E,data!$C:$C,11000,data!$D:$D,"&lt;="&amp;'Daily status(all)'!$A180)/100000)</f>
        <v>2571059.1540799993</v>
      </c>
      <c r="E180" s="14">
        <f>IF(MAX(data!D:D)&lt;'Daily status(all)'!A180,"",SUMIFS(data!$E:$E,data!$C:$C,14000,data!$D:$D,"&lt;="&amp;'Daily status(all)'!$A180)/100000)</f>
        <v>240285.66626220004</v>
      </c>
      <c r="F180" s="14">
        <f>IF(MAX(data!D:D)&lt;'Daily status(all)'!A180,"",SUM(D180:E180))</f>
        <v>2811344.8203421994</v>
      </c>
      <c r="G180" s="15">
        <f>IF(MAX(data!D:D)&lt;'Daily status(all)'!A180,"",F180/$F$8)</f>
        <v>0.33817923109354053</v>
      </c>
      <c r="H180" s="14">
        <f>IF(MAX(data!J:J)&lt;'Daily status(all)'!B180,"",SUM(SUMIFS(data!$K:$K,data!$I:$I,{"STATE_TRANSFER","LOCAL_TRANSFER","OTHER_RECURRENT"},data!J:J,"&lt;="&amp;'Daily status(all)'!B180)/100000))</f>
        <v>2755138.1558883996</v>
      </c>
      <c r="I180" s="15">
        <f>IF(MAX(data!J:J)&lt;'Daily status(all)'!B180,"",H180/$H$8)</f>
        <v>0.32587927173341924</v>
      </c>
      <c r="J180" s="14">
        <f>IF(MAX(data!J:J)&lt;'Daily status(all)'!B180,"",SUM(SUMIFS(data!$K:$K,data!$I:$I,{"CAPITAL_EXP"},data!J:J,"&lt;="&amp;'Daily status(all)'!B180)/100000))</f>
        <v>484565.89777360001</v>
      </c>
      <c r="K180" s="15">
        <f>IF(MAX(data!J:J)&lt;'Daily status(all)'!B180,"",J180/$J$8)</f>
        <v>0.15432123425344477</v>
      </c>
      <c r="L180" s="14">
        <f>IF(MAX(data!J:J)&lt;'Daily status(all)'!B180,"",SUM(SUMIFS(data!$K:$K,data!$I:$I,{31100,31200,32100,32200},data!J:J,"&lt;="&amp;'Daily status(all)'!B180)/100000))</f>
        <v>226200.712161</v>
      </c>
      <c r="M180" s="15">
        <f>IF(MAX(data!J:J)&lt;'Daily status(all)'!B180,"",L180/$L$8)</f>
        <v>0.14526491315022219</v>
      </c>
      <c r="N180" s="16">
        <f>IF(MAX(data!J:J)&lt;'Daily status(all)'!B180,"",H180+J180+L180)</f>
        <v>3465904.7658229996</v>
      </c>
      <c r="O180" s="15">
        <f>IF(MAX(data!J:J)&lt;'Daily status(all)'!B180,"",N180/$N$8)</f>
        <v>0.26353449661916095</v>
      </c>
      <c r="P180" s="17">
        <f t="shared" si="2"/>
        <v>0.81114312431912106</v>
      </c>
    </row>
    <row r="181" spans="1:16" x14ac:dyDescent="0.25">
      <c r="A181" s="12">
        <v>43470</v>
      </c>
      <c r="B181" s="8">
        <v>20750921</v>
      </c>
      <c r="C181" s="13" t="s">
        <v>185</v>
      </c>
      <c r="D181" s="14">
        <f>IF(MAX(data!D:D)&lt;'Daily status(all)'!A181,"",SUMIFS(data!$E:$E,data!$C:$C,11000,data!$D:$D,"&lt;="&amp;'Daily status(all)'!$A181)/100000)</f>
        <v>2572662.9625799991</v>
      </c>
      <c r="E181" s="14">
        <f>IF(MAX(data!D:D)&lt;'Daily status(all)'!A181,"",SUMIFS(data!$E:$E,data!$C:$C,14000,data!$D:$D,"&lt;="&amp;'Daily status(all)'!$A181)/100000)</f>
        <v>240286.50048700004</v>
      </c>
      <c r="F181" s="14">
        <f>IF(MAX(data!D:D)&lt;'Daily status(all)'!A181,"",SUM(D181:E181))</f>
        <v>2812949.4630669993</v>
      </c>
      <c r="G181" s="15">
        <f>IF(MAX(data!D:D)&lt;'Daily status(all)'!A181,"",F181/$F$8)</f>
        <v>0.3383722550296035</v>
      </c>
      <c r="H181" s="14">
        <f>IF(MAX(data!J:J)&lt;'Daily status(all)'!B181,"",SUM(SUMIFS(data!$K:$K,data!$I:$I,{"STATE_TRANSFER","LOCAL_TRANSFER","OTHER_RECURRENT"},data!J:J,"&lt;="&amp;'Daily status(all)'!B181)/100000))</f>
        <v>2755172.7263883995</v>
      </c>
      <c r="I181" s="15">
        <f>IF(MAX(data!J:J)&lt;'Daily status(all)'!B181,"",H181/$H$8)</f>
        <v>0.32588336075136531</v>
      </c>
      <c r="J181" s="14">
        <f>IF(MAX(data!J:J)&lt;'Daily status(all)'!B181,"",SUM(SUMIFS(data!$K:$K,data!$I:$I,{"CAPITAL_EXP"},data!J:J,"&lt;="&amp;'Daily status(all)'!B181)/100000))</f>
        <v>484565.89777360001</v>
      </c>
      <c r="K181" s="15">
        <f>IF(MAX(data!J:J)&lt;'Daily status(all)'!B181,"",J181/$J$8)</f>
        <v>0.15432123425344477</v>
      </c>
      <c r="L181" s="14">
        <f>IF(MAX(data!J:J)&lt;'Daily status(all)'!B181,"",SUM(SUMIFS(data!$K:$K,data!$I:$I,{31100,31200,32100,32200},data!J:J,"&lt;="&amp;'Daily status(all)'!B181)/100000))</f>
        <v>226200.712161</v>
      </c>
      <c r="M181" s="15">
        <f>IF(MAX(data!J:J)&lt;'Daily status(all)'!B181,"",L181/$L$8)</f>
        <v>0.14526491315022219</v>
      </c>
      <c r="N181" s="16">
        <f>IF(MAX(data!J:J)&lt;'Daily status(all)'!B181,"",H181+J181+L181)</f>
        <v>3465939.3363229996</v>
      </c>
      <c r="O181" s="15">
        <f>IF(MAX(data!J:J)&lt;'Daily status(all)'!B181,"",N181/$N$8)</f>
        <v>0.2635371252312928</v>
      </c>
      <c r="P181" s="17">
        <f t="shared" si="2"/>
        <v>0.81159800853619257</v>
      </c>
    </row>
    <row r="182" spans="1:16" x14ac:dyDescent="0.25">
      <c r="A182" s="12">
        <v>43471</v>
      </c>
      <c r="B182" s="8">
        <v>20750922</v>
      </c>
      <c r="C182" s="13" t="s">
        <v>186</v>
      </c>
      <c r="D182" s="14">
        <f>IF(MAX(data!D:D)&lt;'Daily status(all)'!A182,"",SUMIFS(data!$E:$E,data!$C:$C,11000,data!$D:$D,"&lt;="&amp;'Daily status(all)'!$A182)/100000)</f>
        <v>2596346.6654999992</v>
      </c>
      <c r="E182" s="14">
        <f>IF(MAX(data!D:D)&lt;'Daily status(all)'!A182,"",SUMIFS(data!$E:$E,data!$C:$C,14000,data!$D:$D,"&lt;="&amp;'Daily status(all)'!$A182)/100000)</f>
        <v>240763.71292870006</v>
      </c>
      <c r="F182" s="14">
        <f>IF(MAX(data!D:D)&lt;'Daily status(all)'!A182,"",SUM(D182:E182))</f>
        <v>2837110.3784286994</v>
      </c>
      <c r="G182" s="15">
        <f>IF(MAX(data!D:D)&lt;'Daily status(all)'!A182,"",F182/$F$8)</f>
        <v>0.34127859356211454</v>
      </c>
      <c r="H182" s="14">
        <f>IF(MAX(data!J:J)&lt;'Daily status(all)'!B182,"",SUM(SUMIFS(data!$K:$K,data!$I:$I,{"STATE_TRANSFER","LOCAL_TRANSFER","OTHER_RECURRENT"},data!J:J,"&lt;="&amp;'Daily status(all)'!B182)/100000))</f>
        <v>2795142.7927484</v>
      </c>
      <c r="I182" s="15">
        <f>IF(MAX(data!J:J)&lt;'Daily status(all)'!B182,"",H182/$H$8)</f>
        <v>0.33061104240634692</v>
      </c>
      <c r="J182" s="14">
        <f>IF(MAX(data!J:J)&lt;'Daily status(all)'!B182,"",SUM(SUMIFS(data!$K:$K,data!$I:$I,{"CAPITAL_EXP"},data!J:J,"&lt;="&amp;'Daily status(all)'!B182)/100000))</f>
        <v>486417.4592786</v>
      </c>
      <c r="K182" s="15">
        <f>IF(MAX(data!J:J)&lt;'Daily status(all)'!B182,"",J182/$J$8)</f>
        <v>0.15491090690284212</v>
      </c>
      <c r="L182" s="14">
        <f>IF(MAX(data!J:J)&lt;'Daily status(all)'!B182,"",SUM(SUMIFS(data!$K:$K,data!$I:$I,{31100,31200,32100,32200},data!J:J,"&lt;="&amp;'Daily status(all)'!B182)/100000))</f>
        <v>226200.712161</v>
      </c>
      <c r="M182" s="15">
        <f>IF(MAX(data!J:J)&lt;'Daily status(all)'!B182,"",L182/$L$8)</f>
        <v>0.14526491315022219</v>
      </c>
      <c r="N182" s="16">
        <f>IF(MAX(data!J:J)&lt;'Daily status(all)'!B182,"",H182+J182+L182)</f>
        <v>3507760.9641879997</v>
      </c>
      <c r="O182" s="15">
        <f>IF(MAX(data!J:J)&lt;'Daily status(all)'!B182,"",N182/$N$8)</f>
        <v>0.26671708613381911</v>
      </c>
      <c r="P182" s="17">
        <f t="shared" si="2"/>
        <v>0.80880949625524245</v>
      </c>
    </row>
    <row r="183" spans="1:16" x14ac:dyDescent="0.25">
      <c r="A183" s="12">
        <v>43472</v>
      </c>
      <c r="B183" s="8">
        <v>20750923</v>
      </c>
      <c r="C183" s="13" t="s">
        <v>187</v>
      </c>
      <c r="D183" s="14">
        <f>IF(MAX(data!D:D)&lt;'Daily status(all)'!A183,"",SUMIFS(data!$E:$E,data!$C:$C,11000,data!$D:$D,"&lt;="&amp;'Daily status(all)'!$A183)/100000)</f>
        <v>2621163.7427299991</v>
      </c>
      <c r="E183" s="14">
        <f>IF(MAX(data!D:D)&lt;'Daily status(all)'!A183,"",SUMIFS(data!$E:$E,data!$C:$C,14000,data!$D:$D,"&lt;="&amp;'Daily status(all)'!$A183)/100000)</f>
        <v>241063.14659770005</v>
      </c>
      <c r="F183" s="14">
        <f>IF(MAX(data!D:D)&lt;'Daily status(all)'!A183,"",SUM(D183:E183))</f>
        <v>2862226.8893276993</v>
      </c>
      <c r="G183" s="15">
        <f>IF(MAX(data!D:D)&lt;'Daily status(all)'!A183,"",F183/$F$8)</f>
        <v>0.34429988155287139</v>
      </c>
      <c r="H183" s="14">
        <f>IF(MAX(data!J:J)&lt;'Daily status(all)'!B183,"",SUM(SUMIFS(data!$K:$K,data!$I:$I,{"STATE_TRANSFER","LOCAL_TRANSFER","OTHER_RECURRENT"},data!J:J,"&lt;="&amp;'Daily status(all)'!B183)/100000))</f>
        <v>2806332.1923683994</v>
      </c>
      <c r="I183" s="15">
        <f>IF(MAX(data!J:J)&lt;'Daily status(all)'!B183,"",H183/$H$8)</f>
        <v>0.33193453080982549</v>
      </c>
      <c r="J183" s="14">
        <f>IF(MAX(data!J:J)&lt;'Daily status(all)'!B183,"",SUM(SUMIFS(data!$K:$K,data!$I:$I,{"CAPITAL_EXP"},data!J:J,"&lt;="&amp;'Daily status(all)'!B183)/100000))</f>
        <v>489529.59593959997</v>
      </c>
      <c r="K183" s="15">
        <f>IF(MAX(data!J:J)&lt;'Daily status(all)'!B183,"",J183/$J$8)</f>
        <v>0.15590203890964979</v>
      </c>
      <c r="L183" s="14">
        <f>IF(MAX(data!J:J)&lt;'Daily status(all)'!B183,"",SUM(SUMIFS(data!$K:$K,data!$I:$I,{31100,31200,32100,32200},data!J:J,"&lt;="&amp;'Daily status(all)'!B183)/100000))</f>
        <v>229602.51216099999</v>
      </c>
      <c r="M183" s="15">
        <f>IF(MAX(data!J:J)&lt;'Daily status(all)'!B183,"",L183/$L$8)</f>
        <v>0.14744953130121502</v>
      </c>
      <c r="N183" s="16">
        <f>IF(MAX(data!J:J)&lt;'Daily status(all)'!B183,"",H183+J183+L183)</f>
        <v>3525464.3004689994</v>
      </c>
      <c r="O183" s="15">
        <f>IF(MAX(data!J:J)&lt;'Daily status(all)'!B183,"",N183/$N$8)</f>
        <v>0.26806318192424544</v>
      </c>
      <c r="P183" s="17">
        <f t="shared" si="2"/>
        <v>0.81187232244755159</v>
      </c>
    </row>
    <row r="184" spans="1:16" x14ac:dyDescent="0.25">
      <c r="A184" s="12">
        <v>43473</v>
      </c>
      <c r="B184" s="8">
        <v>20750924</v>
      </c>
      <c r="C184" s="13" t="s">
        <v>188</v>
      </c>
      <c r="D184" s="14">
        <f>IF(MAX(data!D:D)&lt;'Daily status(all)'!A184,"",SUMIFS(data!$E:$E,data!$C:$C,11000,data!$D:$D,"&lt;="&amp;'Daily status(all)'!$A184)/100000)</f>
        <v>2650123.0872299992</v>
      </c>
      <c r="E184" s="14">
        <f>IF(MAX(data!D:D)&lt;'Daily status(all)'!A184,"",SUMIFS(data!$E:$E,data!$C:$C,14000,data!$D:$D,"&lt;="&amp;'Daily status(all)'!$A184)/100000)</f>
        <v>244842.96098970008</v>
      </c>
      <c r="F184" s="14">
        <f>IF(MAX(data!D:D)&lt;'Daily status(all)'!A184,"",SUM(D184:E184))</f>
        <v>2894966.0482196994</v>
      </c>
      <c r="G184" s="15">
        <f>IF(MAX(data!D:D)&lt;'Daily status(all)'!A184,"",F184/$F$8)</f>
        <v>0.34823810481905831</v>
      </c>
      <c r="H184" s="14">
        <f>IF(MAX(data!J:J)&lt;'Daily status(all)'!B184,"",SUM(SUMIFS(data!$K:$K,data!$I:$I,{"STATE_TRANSFER","LOCAL_TRANSFER","OTHER_RECURRENT"},data!J:J,"&lt;="&amp;'Daily status(all)'!B184)/100000))</f>
        <v>2825401.7423783992</v>
      </c>
      <c r="I184" s="15">
        <f>IF(MAX(data!J:J)&lt;'Daily status(all)'!B184,"",H184/$H$8)</f>
        <v>0.33419008777935938</v>
      </c>
      <c r="J184" s="14">
        <f>IF(MAX(data!J:J)&lt;'Daily status(all)'!B184,"",SUM(SUMIFS(data!$K:$K,data!$I:$I,{"CAPITAL_EXP"},data!J:J,"&lt;="&amp;'Daily status(all)'!B184)/100000))</f>
        <v>494670.19379360002</v>
      </c>
      <c r="K184" s="15">
        <f>IF(MAX(data!J:J)&lt;'Daily status(all)'!B184,"",J184/$J$8)</f>
        <v>0.15753918136906517</v>
      </c>
      <c r="L184" s="14">
        <f>IF(MAX(data!J:J)&lt;'Daily status(all)'!B184,"",SUM(SUMIFS(data!$K:$K,data!$I:$I,{31100,31200,32100,32200},data!J:J,"&lt;="&amp;'Daily status(all)'!B184)/100000))</f>
        <v>229602.51216099999</v>
      </c>
      <c r="M184" s="15">
        <f>IF(MAX(data!J:J)&lt;'Daily status(all)'!B184,"",L184/$L$8)</f>
        <v>0.14744953130121502</v>
      </c>
      <c r="N184" s="16">
        <f>IF(MAX(data!J:J)&lt;'Daily status(all)'!B184,"",H184+J184+L184)</f>
        <v>3549674.4483329994</v>
      </c>
      <c r="O184" s="15">
        <f>IF(MAX(data!J:J)&lt;'Daily status(all)'!B184,"",N184/$N$8)</f>
        <v>0.26990403144594305</v>
      </c>
      <c r="P184" s="17">
        <f t="shared" si="2"/>
        <v>0.81555818437920002</v>
      </c>
    </row>
    <row r="185" spans="1:16" x14ac:dyDescent="0.25">
      <c r="A185" s="12">
        <v>43474</v>
      </c>
      <c r="B185" s="8">
        <v>20750925</v>
      </c>
      <c r="C185" s="13" t="s">
        <v>189</v>
      </c>
      <c r="D185" s="14">
        <f>IF(MAX(data!D:D)&lt;'Daily status(all)'!A185,"",SUMIFS(data!$E:$E,data!$C:$C,11000,data!$D:$D,"&lt;="&amp;'Daily status(all)'!$A185)/100000)</f>
        <v>2684941.5631799991</v>
      </c>
      <c r="E185" s="14">
        <f>IF(MAX(data!D:D)&lt;'Daily status(all)'!A185,"",SUMIFS(data!$E:$E,data!$C:$C,14000,data!$D:$D,"&lt;="&amp;'Daily status(all)'!$A185)/100000)</f>
        <v>245715.74236610008</v>
      </c>
      <c r="F185" s="14">
        <f>IF(MAX(data!D:D)&lt;'Daily status(all)'!A185,"",SUM(D185:E185))</f>
        <v>2930657.3055460993</v>
      </c>
      <c r="G185" s="15">
        <f>IF(MAX(data!D:D)&lt;'Daily status(all)'!A185,"",F185/$F$8)</f>
        <v>0.35253143869687642</v>
      </c>
      <c r="H185" s="14">
        <f>IF(MAX(data!J:J)&lt;'Daily status(all)'!B185,"",SUM(SUMIFS(data!$K:$K,data!$I:$I,{"STATE_TRANSFER","LOCAL_TRANSFER","OTHER_RECURRENT"},data!J:J,"&lt;="&amp;'Daily status(all)'!B185)/100000))</f>
        <v>2844723.2859983994</v>
      </c>
      <c r="I185" s="15">
        <f>IF(MAX(data!J:J)&lt;'Daily status(all)'!B185,"",H185/$H$8)</f>
        <v>0.3364754506930826</v>
      </c>
      <c r="J185" s="14">
        <f>IF(MAX(data!J:J)&lt;'Daily status(all)'!B185,"",SUM(SUMIFS(data!$K:$K,data!$I:$I,{"CAPITAL_EXP"},data!J:J,"&lt;="&amp;'Daily status(all)'!B185)/100000))</f>
        <v>505269.86677359999</v>
      </c>
      <c r="K185" s="15">
        <f>IF(MAX(data!J:J)&lt;'Daily status(all)'!B185,"",J185/$J$8)</f>
        <v>0.16091489275212406</v>
      </c>
      <c r="L185" s="14">
        <f>IF(MAX(data!J:J)&lt;'Daily status(all)'!B185,"",SUM(SUMIFS(data!$K:$K,data!$I:$I,{31100,31200,32100,32200},data!J:J,"&lt;="&amp;'Daily status(all)'!B185)/100000))</f>
        <v>229602.51216099999</v>
      </c>
      <c r="M185" s="15">
        <f>IF(MAX(data!J:J)&lt;'Daily status(all)'!B185,"",L185/$L$8)</f>
        <v>0.14744953130121502</v>
      </c>
      <c r="N185" s="16">
        <f>IF(MAX(data!J:J)&lt;'Daily status(all)'!B185,"",H185+J185+L185)</f>
        <v>3579595.6649329993</v>
      </c>
      <c r="O185" s="15">
        <f>IF(MAX(data!J:J)&lt;'Daily status(all)'!B185,"",N185/$N$8)</f>
        <v>0.2721791293749658</v>
      </c>
      <c r="P185" s="17">
        <f t="shared" si="2"/>
        <v>0.81871182666128117</v>
      </c>
    </row>
    <row r="186" spans="1:16" x14ac:dyDescent="0.25">
      <c r="A186" s="12">
        <v>43475</v>
      </c>
      <c r="B186" s="8">
        <v>20750926</v>
      </c>
      <c r="C186" s="13" t="s">
        <v>190</v>
      </c>
      <c r="D186" s="14">
        <f>IF(MAX(data!D:D)&lt;'Daily status(all)'!A186,"",SUMIFS(data!$E:$E,data!$C:$C,11000,data!$D:$D,"&lt;="&amp;'Daily status(all)'!$A186)/100000)</f>
        <v>2732080.225959999</v>
      </c>
      <c r="E186" s="14">
        <f>IF(MAX(data!D:D)&lt;'Daily status(all)'!A186,"",SUMIFS(data!$E:$E,data!$C:$C,14000,data!$D:$D,"&lt;="&amp;'Daily status(all)'!$A186)/100000)</f>
        <v>337160.18415610003</v>
      </c>
      <c r="F186" s="14">
        <f>IF(MAX(data!D:D)&lt;'Daily status(all)'!A186,"",SUM(D186:E186))</f>
        <v>3069240.4101160988</v>
      </c>
      <c r="G186" s="15">
        <f>IF(MAX(data!D:D)&lt;'Daily status(all)'!A186,"",F186/$F$8)</f>
        <v>0.36920172666970991</v>
      </c>
      <c r="H186" s="14">
        <f>IF(MAX(data!J:J)&lt;'Daily status(all)'!B186,"",SUM(SUMIFS(data!$K:$K,data!$I:$I,{"STATE_TRANSFER","LOCAL_TRANSFER","OTHER_RECURRENT"},data!J:J,"&lt;="&amp;'Daily status(all)'!B186)/100000))</f>
        <v>2870181.7503283992</v>
      </c>
      <c r="I186" s="15">
        <f>IF(MAX(data!J:J)&lt;'Daily status(all)'!B186,"",H186/$H$8)</f>
        <v>0.33948669199783538</v>
      </c>
      <c r="J186" s="14">
        <f>IF(MAX(data!J:J)&lt;'Daily status(all)'!B186,"",SUM(SUMIFS(data!$K:$K,data!$I:$I,{"CAPITAL_EXP"},data!J:J,"&lt;="&amp;'Daily status(all)'!B186)/100000))</f>
        <v>513627.27537760005</v>
      </c>
      <c r="K186" s="15">
        <f>IF(MAX(data!J:J)&lt;'Daily status(all)'!B186,"",J186/$J$8)</f>
        <v>0.16357650310657834</v>
      </c>
      <c r="L186" s="14">
        <f>IF(MAX(data!J:J)&lt;'Daily status(all)'!B186,"",SUM(SUMIFS(data!$K:$K,data!$I:$I,{31100,31200,32100,32200},data!J:J,"&lt;="&amp;'Daily status(all)'!B186)/100000))</f>
        <v>230546.75216100001</v>
      </c>
      <c r="M186" s="15">
        <f>IF(MAX(data!J:J)&lt;'Daily status(all)'!B186,"",L186/$L$8)</f>
        <v>0.14805591728595649</v>
      </c>
      <c r="N186" s="16">
        <f>IF(MAX(data!J:J)&lt;'Daily status(all)'!B186,"",H186+J186+L186)</f>
        <v>3614355.7778669992</v>
      </c>
      <c r="O186" s="15">
        <f>IF(MAX(data!J:J)&lt;'Daily status(all)'!B186,"",N186/$N$8)</f>
        <v>0.27482215896851309</v>
      </c>
      <c r="P186" s="17">
        <f t="shared" si="2"/>
        <v>0.84918048989836903</v>
      </c>
    </row>
    <row r="187" spans="1:16" x14ac:dyDescent="0.25">
      <c r="A187" s="12">
        <v>43476</v>
      </c>
      <c r="B187" s="8">
        <v>20750927</v>
      </c>
      <c r="C187" s="13" t="s">
        <v>191</v>
      </c>
      <c r="D187" s="14">
        <f>IF(MAX(data!D:D)&lt;'Daily status(all)'!A187,"",SUMIFS(data!$E:$E,data!$C:$C,11000,data!$D:$D,"&lt;="&amp;'Daily status(all)'!$A187)/100000)</f>
        <v>2803937.1593599995</v>
      </c>
      <c r="E187" s="14">
        <f>IF(MAX(data!D:D)&lt;'Daily status(all)'!A187,"",SUMIFS(data!$E:$E,data!$C:$C,14000,data!$D:$D,"&lt;="&amp;'Daily status(all)'!$A187)/100000)</f>
        <v>339131.95689210005</v>
      </c>
      <c r="F187" s="14">
        <f>IF(MAX(data!D:D)&lt;'Daily status(all)'!A187,"",SUM(D187:E187))</f>
        <v>3143069.1162520996</v>
      </c>
      <c r="G187" s="15">
        <f>IF(MAX(data!D:D)&lt;'Daily status(all)'!A187,"",F187/$F$8)</f>
        <v>0.3780826490286629</v>
      </c>
      <c r="H187" s="14">
        <f>IF(MAX(data!J:J)&lt;'Daily status(all)'!B187,"",SUM(SUMIFS(data!$K:$K,data!$I:$I,{"STATE_TRANSFER","LOCAL_TRANSFER","OTHER_RECURRENT"},data!J:J,"&lt;="&amp;'Daily status(all)'!B187)/100000))</f>
        <v>2894318.2902023993</v>
      </c>
      <c r="I187" s="15">
        <f>IF(MAX(data!J:J)&lt;'Daily status(all)'!B187,"",H187/$H$8)</f>
        <v>0.34234157534351917</v>
      </c>
      <c r="J187" s="14">
        <f>IF(MAX(data!J:J)&lt;'Daily status(all)'!B187,"",SUM(SUMIFS(data!$K:$K,data!$I:$I,{"CAPITAL_EXP"},data!J:J,"&lt;="&amp;'Daily status(all)'!B187)/100000))</f>
        <v>524468.35378759995</v>
      </c>
      <c r="K187" s="15">
        <f>IF(MAX(data!J:J)&lt;'Daily status(all)'!B187,"",J187/$J$8)</f>
        <v>0.16702909564054824</v>
      </c>
      <c r="L187" s="14">
        <f>IF(MAX(data!J:J)&lt;'Daily status(all)'!B187,"",SUM(SUMIFS(data!$K:$K,data!$I:$I,{31100,31200,32100,32200},data!J:J,"&lt;="&amp;'Daily status(all)'!B187)/100000))</f>
        <v>230546.75216100001</v>
      </c>
      <c r="M187" s="15">
        <f>IF(MAX(data!J:J)&lt;'Daily status(all)'!B187,"",L187/$L$8)</f>
        <v>0.14805591728595649</v>
      </c>
      <c r="N187" s="16">
        <f>IF(MAX(data!J:J)&lt;'Daily status(all)'!B187,"",H187+J187+L187)</f>
        <v>3649333.3961509992</v>
      </c>
      <c r="O187" s="15">
        <f>IF(MAX(data!J:J)&lt;'Daily status(all)'!B187,"",N187/$N$8)</f>
        <v>0.27748172685921429</v>
      </c>
      <c r="P187" s="17">
        <f t="shared" si="2"/>
        <v>0.86127212152420407</v>
      </c>
    </row>
    <row r="188" spans="1:16" x14ac:dyDescent="0.25">
      <c r="A188" s="12">
        <v>43477</v>
      </c>
      <c r="B188" s="8">
        <v>20750928</v>
      </c>
      <c r="C188" s="13" t="s">
        <v>192</v>
      </c>
      <c r="D188" s="14">
        <f>IF(MAX(data!D:D)&lt;'Daily status(all)'!A188,"",SUMIFS(data!$E:$E,data!$C:$C,11000,data!$D:$D,"&lt;="&amp;'Daily status(all)'!$A188)/100000)</f>
        <v>2819258.0447999993</v>
      </c>
      <c r="E188" s="14">
        <f>IF(MAX(data!D:D)&lt;'Daily status(all)'!A188,"",SUMIFS(data!$E:$E,data!$C:$C,14000,data!$D:$D,"&lt;="&amp;'Daily status(all)'!$A188)/100000)</f>
        <v>339138.85332050006</v>
      </c>
      <c r="F188" s="14">
        <f>IF(MAX(data!D:D)&lt;'Daily status(all)'!A188,"",SUM(D188:E188))</f>
        <v>3158396.8981204992</v>
      </c>
      <c r="G188" s="15">
        <f>IF(MAX(data!D:D)&lt;'Daily status(all)'!A188,"",F188/$F$8)</f>
        <v>0.37992644188150615</v>
      </c>
      <c r="H188" s="14">
        <f>IF(MAX(data!J:J)&lt;'Daily status(all)'!B188,"",SUM(SUMIFS(data!$K:$K,data!$I:$I,{"STATE_TRANSFER","LOCAL_TRANSFER","OTHER_RECURRENT"},data!J:J,"&lt;="&amp;'Daily status(all)'!B188)/100000))</f>
        <v>2899358.6844843994</v>
      </c>
      <c r="I188" s="15">
        <f>IF(MAX(data!J:J)&lt;'Daily status(all)'!B188,"",H188/$H$8)</f>
        <v>0.34293775597945458</v>
      </c>
      <c r="J188" s="14">
        <f>IF(MAX(data!J:J)&lt;'Daily status(all)'!B188,"",SUM(SUMIFS(data!$K:$K,data!$I:$I,{"CAPITAL_EXP"},data!J:J,"&lt;="&amp;'Daily status(all)'!B188)/100000))</f>
        <v>524742.34378759994</v>
      </c>
      <c r="K188" s="15">
        <f>IF(MAX(data!J:J)&lt;'Daily status(all)'!B188,"",J188/$J$8)</f>
        <v>0.16711635410253942</v>
      </c>
      <c r="L188" s="14">
        <f>IF(MAX(data!J:J)&lt;'Daily status(all)'!B188,"",SUM(SUMIFS(data!$K:$K,data!$I:$I,{31100,31200,32100,32200},data!J:J,"&lt;="&amp;'Daily status(all)'!B188)/100000))</f>
        <v>230546.75216100001</v>
      </c>
      <c r="M188" s="15">
        <f>IF(MAX(data!J:J)&lt;'Daily status(all)'!B188,"",L188/$L$8)</f>
        <v>0.14805591728595649</v>
      </c>
      <c r="N188" s="16">
        <f>IF(MAX(data!J:J)&lt;'Daily status(all)'!B188,"",H188+J188+L188)</f>
        <v>3654647.7804329991</v>
      </c>
      <c r="O188" s="15">
        <f>IF(MAX(data!J:J)&lt;'Daily status(all)'!B188,"",N188/$N$8)</f>
        <v>0.27788581285730868</v>
      </c>
      <c r="P188" s="17">
        <f t="shared" si="2"/>
        <v>0.86421375953944746</v>
      </c>
    </row>
    <row r="189" spans="1:16" x14ac:dyDescent="0.25">
      <c r="A189" s="12">
        <v>43478</v>
      </c>
      <c r="B189" s="8">
        <v>20750929</v>
      </c>
      <c r="C189" s="13" t="s">
        <v>193</v>
      </c>
      <c r="D189" s="14">
        <f>IF(MAX(data!D:D)&lt;'Daily status(all)'!A189,"",SUMIFS(data!$E:$E,data!$C:$C,11000,data!$D:$D,"&lt;="&amp;'Daily status(all)'!$A189)/100000)</f>
        <v>2972651.12347</v>
      </c>
      <c r="E189" s="14">
        <f>IF(MAX(data!D:D)&lt;'Daily status(all)'!A189,"",SUMIFS(data!$E:$E,data!$C:$C,14000,data!$D:$D,"&lt;="&amp;'Daily status(all)'!$A189)/100000)</f>
        <v>341716.67166650004</v>
      </c>
      <c r="F189" s="14">
        <f>IF(MAX(data!D:D)&lt;'Daily status(all)'!A189,"",SUM(D189:E189))</f>
        <v>3314367.7951365001</v>
      </c>
      <c r="G189" s="15">
        <f>IF(MAX(data!D:D)&lt;'Daily status(all)'!A189,"",F189/$F$8)</f>
        <v>0.3986883232573456</v>
      </c>
      <c r="H189" s="14">
        <f>IF(MAX(data!J:J)&lt;'Daily status(all)'!B189,"",SUM(SUMIFS(data!$K:$K,data!$I:$I,{"STATE_TRANSFER","LOCAL_TRANSFER","OTHER_RECURRENT"},data!J:J,"&lt;="&amp;'Daily status(all)'!B189)/100000))</f>
        <v>2956892.9900843995</v>
      </c>
      <c r="I189" s="15">
        <f>IF(MAX(data!J:J)&lt;'Daily status(all)'!B189,"",H189/$H$8)</f>
        <v>0.34974294560979829</v>
      </c>
      <c r="J189" s="14">
        <f>IF(MAX(data!J:J)&lt;'Daily status(all)'!B189,"",SUM(SUMIFS(data!$K:$K,data!$I:$I,{"CAPITAL_EXP"},data!J:J,"&lt;="&amp;'Daily status(all)'!B189)/100000))</f>
        <v>540044.1322776</v>
      </c>
      <c r="K189" s="15">
        <f>IF(MAX(data!J:J)&lt;'Daily status(all)'!B189,"",J189/$J$8)</f>
        <v>0.17198956308590305</v>
      </c>
      <c r="L189" s="14">
        <f>IF(MAX(data!J:J)&lt;'Daily status(all)'!B189,"",SUM(SUMIFS(data!$K:$K,data!$I:$I,{31100,31200,32100,32200},data!J:J,"&lt;="&amp;'Daily status(all)'!B189)/100000))</f>
        <v>230546.75216100001</v>
      </c>
      <c r="M189" s="15">
        <f>IF(MAX(data!J:J)&lt;'Daily status(all)'!B189,"",L189/$L$8)</f>
        <v>0.14805591728595649</v>
      </c>
      <c r="N189" s="16">
        <f>IF(MAX(data!J:J)&lt;'Daily status(all)'!B189,"",H189+J189+L189)</f>
        <v>3727483.8745229994</v>
      </c>
      <c r="O189" s="15">
        <f>IF(MAX(data!J:J)&lt;'Daily status(all)'!B189,"",N189/$N$8)</f>
        <v>0.28342399832073878</v>
      </c>
      <c r="P189" s="17">
        <f t="shared" si="2"/>
        <v>0.88917025712435438</v>
      </c>
    </row>
    <row r="190" spans="1:16" x14ac:dyDescent="0.25">
      <c r="A190" s="12">
        <v>43479</v>
      </c>
      <c r="B190" s="8">
        <v>20750930</v>
      </c>
      <c r="C190" s="13" t="s">
        <v>194</v>
      </c>
      <c r="D190" s="14">
        <f>IF(MAX(data!D:D)&lt;'Daily status(all)'!A190,"",SUMIFS(data!$E:$E,data!$C:$C,11000,data!$D:$D,"&lt;="&amp;'Daily status(all)'!$A190)/100000)</f>
        <v>3127554.0358899999</v>
      </c>
      <c r="E190" s="14">
        <f>IF(MAX(data!D:D)&lt;'Daily status(all)'!A190,"",SUMIFS(data!$E:$E,data!$C:$C,14000,data!$D:$D,"&lt;="&amp;'Daily status(all)'!$A190)/100000)</f>
        <v>354360.61255650001</v>
      </c>
      <c r="F190" s="14">
        <f>IF(MAX(data!D:D)&lt;'Daily status(all)'!A190,"",SUM(D190:E190))</f>
        <v>3481914.6484464998</v>
      </c>
      <c r="G190" s="15">
        <f>IF(MAX(data!D:D)&lt;'Daily status(all)'!A190,"",F190/$F$8)</f>
        <v>0.41884268696774279</v>
      </c>
      <c r="H190" s="14">
        <f>IF(MAX(data!J:J)&lt;'Daily status(all)'!B190,"",SUM(SUMIFS(data!$K:$K,data!$I:$I,{"STATE_TRANSFER","LOCAL_TRANSFER","OTHER_RECURRENT"},data!J:J,"&lt;="&amp;'Daily status(all)'!B190)/100000))</f>
        <v>2965808.275124399</v>
      </c>
      <c r="I190" s="15">
        <f>IF(MAX(data!J:J)&lt;'Daily status(all)'!B190,"",H190/$H$8)</f>
        <v>0.35079745047733879</v>
      </c>
      <c r="J190" s="14">
        <f>IF(MAX(data!J:J)&lt;'Daily status(all)'!B190,"",SUM(SUMIFS(data!$K:$K,data!$I:$I,{"CAPITAL_EXP"},data!J:J,"&lt;="&amp;'Daily status(all)'!B190)/100000))</f>
        <v>555207.7312275999</v>
      </c>
      <c r="K190" s="15">
        <f>IF(MAX(data!J:J)&lt;'Daily status(all)'!B190,"",J190/$J$8)</f>
        <v>0.17681876240933861</v>
      </c>
      <c r="L190" s="14">
        <f>IF(MAX(data!J:J)&lt;'Daily status(all)'!B190,"",SUM(SUMIFS(data!$K:$K,data!$I:$I,{31100,31200,32100,32200},data!J:J,"&lt;="&amp;'Daily status(all)'!B190)/100000))</f>
        <v>237246.75216100001</v>
      </c>
      <c r="M190" s="15">
        <f>IF(MAX(data!J:J)&lt;'Daily status(all)'!B190,"",L190/$L$8)</f>
        <v>0.15235862221030594</v>
      </c>
      <c r="N190" s="16">
        <f>IF(MAX(data!J:J)&lt;'Daily status(all)'!B190,"",H190+J190+L190)</f>
        <v>3758262.7585129989</v>
      </c>
      <c r="O190" s="15">
        <f>IF(MAX(data!J:J)&lt;'Daily status(all)'!B190,"",N190/$N$8)</f>
        <v>0.28576431008544417</v>
      </c>
      <c r="P190" s="17">
        <f t="shared" si="2"/>
        <v>0.9264691886056845</v>
      </c>
    </row>
    <row r="191" spans="1:16" x14ac:dyDescent="0.25">
      <c r="A191" s="12">
        <v>43480</v>
      </c>
      <c r="B191" s="8">
        <v>20751001</v>
      </c>
      <c r="C191" s="13" t="s">
        <v>195</v>
      </c>
      <c r="D191" s="14">
        <f>IF(MAX(data!D:D)&lt;'Daily status(all)'!A191,"",SUMIFS(data!$E:$E,data!$C:$C,11000,data!$D:$D,"&lt;="&amp;'Daily status(all)'!$A191)/100000)</f>
        <v>3130943.8340860005</v>
      </c>
      <c r="E191" s="14">
        <f>IF(MAX(data!D:D)&lt;'Daily status(all)'!A191,"",SUMIFS(data!$E:$E,data!$C:$C,14000,data!$D:$D,"&lt;="&amp;'Daily status(all)'!$A191)/100000)</f>
        <v>354747.91022359999</v>
      </c>
      <c r="F191" s="14">
        <f>IF(MAX(data!D:D)&lt;'Daily status(all)'!A191,"",SUM(D191:E191))</f>
        <v>3485691.7443096004</v>
      </c>
      <c r="G191" s="15">
        <f>IF(MAX(data!D:D)&lt;'Daily status(all)'!A191,"",F191/$F$8)</f>
        <v>0.41929703727209089</v>
      </c>
      <c r="H191" s="14">
        <f>IF(MAX(data!J:J)&lt;'Daily status(all)'!B191,"",SUM(SUMIFS(data!$K:$K,data!$I:$I,{"STATE_TRANSFER","LOCAL_TRANSFER","OTHER_RECURRENT"},data!J:J,"&lt;="&amp;'Daily status(all)'!B191)/100000))</f>
        <v>2970443.7048993995</v>
      </c>
      <c r="I191" s="15">
        <f>IF(MAX(data!J:J)&lt;'Daily status(all)'!B191,"",H191/$H$8)</f>
        <v>0.35134573168640271</v>
      </c>
      <c r="J191" s="14">
        <f>IF(MAX(data!J:J)&lt;'Daily status(all)'!B191,"",SUM(SUMIFS(data!$K:$K,data!$I:$I,{"CAPITAL_EXP"},data!J:J,"&lt;="&amp;'Daily status(all)'!B191)/100000))</f>
        <v>559170.69085959997</v>
      </c>
      <c r="K191" s="15">
        <f>IF(MAX(data!J:J)&lt;'Daily status(all)'!B191,"",J191/$J$8)</f>
        <v>0.17808085869906259</v>
      </c>
      <c r="L191" s="14">
        <f>IF(MAX(data!J:J)&lt;'Daily status(all)'!B191,"",SUM(SUMIFS(data!$K:$K,data!$I:$I,{31100,31200,32100,32200},data!J:J,"&lt;="&amp;'Daily status(all)'!B191)/100000))</f>
        <v>237246.75216100001</v>
      </c>
      <c r="M191" s="15">
        <f>IF(MAX(data!J:J)&lt;'Daily status(all)'!B191,"",L191/$L$8)</f>
        <v>0.15235862221030594</v>
      </c>
      <c r="N191" s="16">
        <f>IF(MAX(data!J:J)&lt;'Daily status(all)'!B191,"",H191+J191+L191)</f>
        <v>3766861.1479199994</v>
      </c>
      <c r="O191" s="15">
        <f>IF(MAX(data!J:J)&lt;'Daily status(all)'!B191,"",N191/$N$8)</f>
        <v>0.28641809960858799</v>
      </c>
      <c r="P191" s="17">
        <f t="shared" si="2"/>
        <v>0.92535710965463747</v>
      </c>
    </row>
    <row r="192" spans="1:16" x14ac:dyDescent="0.25">
      <c r="A192" s="12">
        <v>43481</v>
      </c>
      <c r="B192" s="8">
        <v>20751002</v>
      </c>
      <c r="C192" s="13" t="s">
        <v>196</v>
      </c>
      <c r="D192" s="14">
        <f>IF(MAX(data!D:D)&lt;'Daily status(all)'!A192,"",SUMIFS(data!$E:$E,data!$C:$C,11000,data!$D:$D,"&lt;="&amp;'Daily status(all)'!$A192)/100000)</f>
        <v>3137934.3966110004</v>
      </c>
      <c r="E192" s="14">
        <f>IF(MAX(data!D:D)&lt;'Daily status(all)'!A192,"",SUMIFS(data!$E:$E,data!$C:$C,14000,data!$D:$D,"&lt;="&amp;'Daily status(all)'!$A192)/100000)</f>
        <v>355118.21340359998</v>
      </c>
      <c r="F192" s="14">
        <f>IF(MAX(data!D:D)&lt;'Daily status(all)'!A192,"",SUM(D192:E192))</f>
        <v>3493052.6100146002</v>
      </c>
      <c r="G192" s="15">
        <f>IF(MAX(data!D:D)&lt;'Daily status(all)'!A192,"",F192/$F$8)</f>
        <v>0.42018248251747226</v>
      </c>
      <c r="H192" s="14">
        <f>IF(MAX(data!J:J)&lt;'Daily status(all)'!B192,"",SUM(SUMIFS(data!$K:$K,data!$I:$I,{"STATE_TRANSFER","LOCAL_TRANSFER","OTHER_RECURRENT"},data!J:J,"&lt;="&amp;'Daily status(all)'!B192)/100000))</f>
        <v>2978221.2797043994</v>
      </c>
      <c r="I192" s="15">
        <f>IF(MAX(data!J:J)&lt;'Daily status(all)'!B192,"",H192/$H$8)</f>
        <v>0.35226566755527688</v>
      </c>
      <c r="J192" s="14">
        <f>IF(MAX(data!J:J)&lt;'Daily status(all)'!B192,"",SUM(SUMIFS(data!$K:$K,data!$I:$I,{"CAPITAL_EXP"},data!J:J,"&lt;="&amp;'Daily status(all)'!B192)/100000))</f>
        <v>569777.22085959988</v>
      </c>
      <c r="K192" s="15">
        <f>IF(MAX(data!J:J)&lt;'Daily status(all)'!B192,"",J192/$J$8)</f>
        <v>0.18145875385897112</v>
      </c>
      <c r="L192" s="14">
        <f>IF(MAX(data!J:J)&lt;'Daily status(all)'!B192,"",SUM(SUMIFS(data!$K:$K,data!$I:$I,{31100,31200,32100,32200},data!J:J,"&lt;="&amp;'Daily status(all)'!B192)/100000))</f>
        <v>242246.75216100001</v>
      </c>
      <c r="M192" s="15">
        <f>IF(MAX(data!J:J)&lt;'Daily status(all)'!B192,"",L192/$L$8)</f>
        <v>0.15556959603444734</v>
      </c>
      <c r="N192" s="16">
        <f>IF(MAX(data!J:J)&lt;'Daily status(all)'!B192,"",H192+J192+L192)</f>
        <v>3790245.2527249991</v>
      </c>
      <c r="O192" s="15">
        <f>IF(MAX(data!J:J)&lt;'Daily status(all)'!B192,"",N192/$N$8)</f>
        <v>0.28819613989101106</v>
      </c>
      <c r="P192" s="17">
        <f t="shared" si="2"/>
        <v>0.92159012863435896</v>
      </c>
    </row>
    <row r="193" spans="1:16" x14ac:dyDescent="0.25">
      <c r="A193" s="12">
        <v>43482</v>
      </c>
      <c r="B193" s="8">
        <v>20751003</v>
      </c>
      <c r="C193" s="13" t="s">
        <v>197</v>
      </c>
      <c r="D193" s="14">
        <f>IF(MAX(data!D:D)&lt;'Daily status(all)'!A193,"",SUMIFS(data!$E:$E,data!$C:$C,11000,data!$D:$D,"&lt;="&amp;'Daily status(all)'!$A193)/100000)</f>
        <v>3146999.9318610001</v>
      </c>
      <c r="E193" s="14">
        <f>IF(MAX(data!D:D)&lt;'Daily status(all)'!A193,"",SUMIFS(data!$E:$E,data!$C:$C,14000,data!$D:$D,"&lt;="&amp;'Daily status(all)'!$A193)/100000)</f>
        <v>355466.41264199995</v>
      </c>
      <c r="F193" s="14">
        <f>IF(MAX(data!D:D)&lt;'Daily status(all)'!A193,"",SUM(D193:E193))</f>
        <v>3502466.3445029999</v>
      </c>
      <c r="G193" s="15">
        <f>IF(MAX(data!D:D)&lt;'Daily status(all)'!A193,"",F193/$F$8)</f>
        <v>0.42131486922008182</v>
      </c>
      <c r="H193" s="14">
        <f>IF(MAX(data!J:J)&lt;'Daily status(all)'!B193,"",SUM(SUMIFS(data!$K:$K,data!$I:$I,{"STATE_TRANSFER","LOCAL_TRANSFER","OTHER_RECURRENT"},data!J:J,"&lt;="&amp;'Daily status(all)'!B193)/100000))</f>
        <v>2986507.5227673994</v>
      </c>
      <c r="I193" s="15">
        <f>IF(MAX(data!J:J)&lt;'Daily status(all)'!B193,"",H193/$H$8)</f>
        <v>0.35324576898830495</v>
      </c>
      <c r="J193" s="14">
        <f>IF(MAX(data!J:J)&lt;'Daily status(all)'!B193,"",SUM(SUMIFS(data!$K:$K,data!$I:$I,{"CAPITAL_EXP"},data!J:J,"&lt;="&amp;'Daily status(all)'!B193)/100000))</f>
        <v>574015.57649559993</v>
      </c>
      <c r="K193" s="15">
        <f>IF(MAX(data!J:J)&lt;'Daily status(all)'!B193,"",J193/$J$8)</f>
        <v>0.18280855638522767</v>
      </c>
      <c r="L193" s="14">
        <f>IF(MAX(data!J:J)&lt;'Daily status(all)'!B193,"",SUM(SUMIFS(data!$K:$K,data!$I:$I,{31100,31200,32100,32200},data!J:J,"&lt;="&amp;'Daily status(all)'!B193)/100000))</f>
        <v>242246.75216100001</v>
      </c>
      <c r="M193" s="15">
        <f>IF(MAX(data!J:J)&lt;'Daily status(all)'!B193,"",L193/$L$8)</f>
        <v>0.15556959603444734</v>
      </c>
      <c r="N193" s="16">
        <f>IF(MAX(data!J:J)&lt;'Daily status(all)'!B193,"",H193+J193+L193)</f>
        <v>3802769.8514239993</v>
      </c>
      <c r="O193" s="15">
        <f>IF(MAX(data!J:J)&lt;'Daily status(all)'!B193,"",N193/$N$8)</f>
        <v>0.28914846375346842</v>
      </c>
      <c r="P193" s="17">
        <f t="shared" si="2"/>
        <v>0.92103032298719145</v>
      </c>
    </row>
    <row r="194" spans="1:16" x14ac:dyDescent="0.25">
      <c r="A194" s="12">
        <v>43483</v>
      </c>
      <c r="B194" s="8">
        <v>20751004</v>
      </c>
      <c r="C194" s="13" t="s">
        <v>198</v>
      </c>
      <c r="D194" s="14">
        <f>IF(MAX(data!D:D)&lt;'Daily status(all)'!A194,"",SUMIFS(data!$E:$E,data!$C:$C,11000,data!$D:$D,"&lt;="&amp;'Daily status(all)'!$A194)/100000)</f>
        <v>3149020.1400100002</v>
      </c>
      <c r="E194" s="14">
        <f>IF(MAX(data!D:D)&lt;'Daily status(all)'!A194,"",SUMIFS(data!$E:$E,data!$C:$C,14000,data!$D:$D,"&lt;="&amp;'Daily status(all)'!$A194)/100000)</f>
        <v>355724.9540121</v>
      </c>
      <c r="F194" s="14">
        <f>IF(MAX(data!D:D)&lt;'Daily status(all)'!A194,"",SUM(D194:E194))</f>
        <v>3504745.0940221003</v>
      </c>
      <c r="G194" s="15">
        <f>IF(MAX(data!D:D)&lt;'Daily status(all)'!A194,"",F194/$F$8)</f>
        <v>0.42158898207690682</v>
      </c>
      <c r="H194" s="14">
        <f>IF(MAX(data!J:J)&lt;'Daily status(all)'!B194,"",SUM(SUMIFS(data!$K:$K,data!$I:$I,{"STATE_TRANSFER","LOCAL_TRANSFER","OTHER_RECURRENT"},data!J:J,"&lt;="&amp;'Daily status(all)'!B194)/100000))</f>
        <v>3001812.0322973998</v>
      </c>
      <c r="I194" s="15">
        <f>IF(MAX(data!J:J)&lt;'Daily status(all)'!B194,"",H194/$H$8)</f>
        <v>0.35505599487814438</v>
      </c>
      <c r="J194" s="14">
        <f>IF(MAX(data!J:J)&lt;'Daily status(all)'!B194,"",SUM(SUMIFS(data!$K:$K,data!$I:$I,{"CAPITAL_EXP"},data!J:J,"&lt;="&amp;'Daily status(all)'!B194)/100000))</f>
        <v>583859.48161859997</v>
      </c>
      <c r="K194" s="15">
        <f>IF(MAX(data!J:J)&lt;'Daily status(all)'!B194,"",J194/$J$8)</f>
        <v>0.18594357598820629</v>
      </c>
      <c r="L194" s="14">
        <f>IF(MAX(data!J:J)&lt;'Daily status(all)'!B194,"",SUM(SUMIFS(data!$K:$K,data!$I:$I,{31100,31200,32100,32200},data!J:J,"&lt;="&amp;'Daily status(all)'!B194)/100000))</f>
        <v>281356.66369100002</v>
      </c>
      <c r="M194" s="15">
        <f>IF(MAX(data!J:J)&lt;'Daily status(all)'!B194,"",L194/$L$8)</f>
        <v>0.18068577647191042</v>
      </c>
      <c r="N194" s="16">
        <f>IF(MAX(data!J:J)&lt;'Daily status(all)'!B194,"",H194+J194+L194)</f>
        <v>3867028.1776069999</v>
      </c>
      <c r="O194" s="15">
        <f>IF(MAX(data!J:J)&lt;'Daily status(all)'!B194,"",N194/$N$8)</f>
        <v>0.29403442767585158</v>
      </c>
      <c r="P194" s="17">
        <f t="shared" si="2"/>
        <v>0.90631485809108114</v>
      </c>
    </row>
    <row r="195" spans="1:16" x14ac:dyDescent="0.25">
      <c r="A195" s="12">
        <v>43484</v>
      </c>
      <c r="B195" s="8">
        <v>20751005</v>
      </c>
      <c r="C195" s="13" t="s">
        <v>199</v>
      </c>
      <c r="D195" s="14">
        <f>IF(MAX(data!D:D)&lt;'Daily status(all)'!A195,"",SUMIFS(data!$E:$E,data!$C:$C,11000,data!$D:$D,"&lt;="&amp;'Daily status(all)'!$A195)/100000)</f>
        <v>3149045.0986700002</v>
      </c>
      <c r="E195" s="14">
        <f>IF(MAX(data!D:D)&lt;'Daily status(all)'!A195,"",SUMIFS(data!$E:$E,data!$C:$C,14000,data!$D:$D,"&lt;="&amp;'Daily status(all)'!$A195)/100000)</f>
        <v>355724.9540121</v>
      </c>
      <c r="F195" s="14">
        <f>IF(MAX(data!D:D)&lt;'Daily status(all)'!A195,"",SUM(D195:E195))</f>
        <v>3504770.0526821003</v>
      </c>
      <c r="G195" s="15">
        <f>IF(MAX(data!D:D)&lt;'Daily status(all)'!A195,"",F195/$F$8)</f>
        <v>0.42159198437686907</v>
      </c>
      <c r="H195" s="14">
        <f>IF(MAX(data!J:J)&lt;'Daily status(all)'!B195,"",SUM(SUMIFS(data!$K:$K,data!$I:$I,{"STATE_TRANSFER","LOCAL_TRANSFER","OTHER_RECURRENT"},data!J:J,"&lt;="&amp;'Daily status(all)'!B195)/100000))</f>
        <v>3001997.2612973996</v>
      </c>
      <c r="I195" s="15">
        <f>IF(MAX(data!J:J)&lt;'Daily status(all)'!B195,"",H195/$H$8)</f>
        <v>0.35507790386717092</v>
      </c>
      <c r="J195" s="14">
        <f>IF(MAX(data!J:J)&lt;'Daily status(all)'!B195,"",SUM(SUMIFS(data!$K:$K,data!$I:$I,{"CAPITAL_EXP"},data!J:J,"&lt;="&amp;'Daily status(all)'!B195)/100000))</f>
        <v>583859.48161859997</v>
      </c>
      <c r="K195" s="15">
        <f>IF(MAX(data!J:J)&lt;'Daily status(all)'!B195,"",J195/$J$8)</f>
        <v>0.18594357598820629</v>
      </c>
      <c r="L195" s="14">
        <f>IF(MAX(data!J:J)&lt;'Daily status(all)'!B195,"",SUM(SUMIFS(data!$K:$K,data!$I:$I,{31100,31200,32100,32200},data!J:J,"&lt;="&amp;'Daily status(all)'!B195)/100000))</f>
        <v>281356.66369100002</v>
      </c>
      <c r="M195" s="15">
        <f>IF(MAX(data!J:J)&lt;'Daily status(all)'!B195,"",L195/$L$8)</f>
        <v>0.18068577647191042</v>
      </c>
      <c r="N195" s="16">
        <f>IF(MAX(data!J:J)&lt;'Daily status(all)'!B195,"",H195+J195+L195)</f>
        <v>3867213.4066069997</v>
      </c>
      <c r="O195" s="15">
        <f>IF(MAX(data!J:J)&lt;'Daily status(all)'!B195,"",N195/$N$8)</f>
        <v>0.29404851179949959</v>
      </c>
      <c r="P195" s="17">
        <f t="shared" si="2"/>
        <v>0.90627790198863156</v>
      </c>
    </row>
    <row r="196" spans="1:16" x14ac:dyDescent="0.25">
      <c r="A196" s="12">
        <v>43485</v>
      </c>
      <c r="B196" s="8">
        <v>20751006</v>
      </c>
      <c r="C196" s="13" t="s">
        <v>200</v>
      </c>
      <c r="D196" s="14">
        <f>IF(MAX(data!D:D)&lt;'Daily status(all)'!A196,"",SUMIFS(data!$E:$E,data!$C:$C,11000,data!$D:$D,"&lt;="&amp;'Daily status(all)'!$A196)/100000)</f>
        <v>3162933.7554899994</v>
      </c>
      <c r="E196" s="14">
        <f>IF(MAX(data!D:D)&lt;'Daily status(all)'!A196,"",SUMIFS(data!$E:$E,data!$C:$C,14000,data!$D:$D,"&lt;="&amp;'Daily status(all)'!$A196)/100000)</f>
        <v>356187.13122430001</v>
      </c>
      <c r="F196" s="14">
        <f>IF(MAX(data!D:D)&lt;'Daily status(all)'!A196,"",SUM(D196:E196))</f>
        <v>3519120.8867142992</v>
      </c>
      <c r="G196" s="15">
        <f>IF(MAX(data!D:D)&lt;'Daily status(all)'!A196,"",F196/$F$8)</f>
        <v>0.42331825928396827</v>
      </c>
      <c r="H196" s="14">
        <f>IF(MAX(data!J:J)&lt;'Daily status(all)'!B196,"",SUM(SUMIFS(data!$K:$K,data!$I:$I,{"STATE_TRANSFER","LOCAL_TRANSFER","OTHER_RECURRENT"},data!J:J,"&lt;="&amp;'Daily status(all)'!B196)/100000))</f>
        <v>3052652.1079043997</v>
      </c>
      <c r="I196" s="15">
        <f>IF(MAX(data!J:J)&lt;'Daily status(all)'!B196,"",H196/$H$8)</f>
        <v>0.36106938726584437</v>
      </c>
      <c r="J196" s="14">
        <f>IF(MAX(data!J:J)&lt;'Daily status(all)'!B196,"",SUM(SUMIFS(data!$K:$K,data!$I:$I,{"CAPITAL_EXP"},data!J:J,"&lt;="&amp;'Daily status(all)'!B196)/100000))</f>
        <v>586701.69985359989</v>
      </c>
      <c r="K196" s="15">
        <f>IF(MAX(data!J:J)&lt;'Daily status(all)'!B196,"",J196/$J$8)</f>
        <v>0.18684874622007383</v>
      </c>
      <c r="L196" s="14">
        <f>IF(MAX(data!J:J)&lt;'Daily status(all)'!B196,"",SUM(SUMIFS(data!$K:$K,data!$I:$I,{31100,31200,32100,32200},data!J:J,"&lt;="&amp;'Daily status(all)'!B196)/100000))</f>
        <v>321356.66369100002</v>
      </c>
      <c r="M196" s="15">
        <f>IF(MAX(data!J:J)&lt;'Daily status(all)'!B196,"",L196/$L$8)</f>
        <v>0.20637356706504151</v>
      </c>
      <c r="N196" s="16">
        <f>IF(MAX(data!J:J)&lt;'Daily status(all)'!B196,"",H196+J196+L196)</f>
        <v>3960710.4714489998</v>
      </c>
      <c r="O196" s="15">
        <f>IF(MAX(data!J:J)&lt;'Daily status(all)'!B196,"",N196/$N$8)</f>
        <v>0.30115768056878478</v>
      </c>
      <c r="P196" s="17">
        <f t="shared" si="2"/>
        <v>0.88850748169604332</v>
      </c>
    </row>
    <row r="197" spans="1:16" x14ac:dyDescent="0.25">
      <c r="A197" s="12">
        <v>43486</v>
      </c>
      <c r="B197" s="8">
        <v>20751007</v>
      </c>
      <c r="C197" s="13" t="s">
        <v>201</v>
      </c>
      <c r="D197" s="14">
        <f>IF(MAX(data!D:D)&lt;'Daily status(all)'!A197,"",SUMIFS(data!$E:$E,data!$C:$C,11000,data!$D:$D,"&lt;="&amp;'Daily status(all)'!$A197)/100000)</f>
        <v>3199164.9233799996</v>
      </c>
      <c r="E197" s="14">
        <f>IF(MAX(data!D:D)&lt;'Daily status(all)'!A197,"",SUMIFS(data!$E:$E,data!$C:$C,14000,data!$D:$D,"&lt;="&amp;'Daily status(all)'!$A197)/100000)</f>
        <v>356688.45965799998</v>
      </c>
      <c r="F197" s="14">
        <f>IF(MAX(data!D:D)&lt;'Daily status(all)'!A197,"",SUM(D197:E197))</f>
        <v>3555853.3830379997</v>
      </c>
      <c r="G197" s="15">
        <f>IF(MAX(data!D:D)&lt;'Daily status(all)'!A197,"",F197/$F$8)</f>
        <v>0.42773684474990314</v>
      </c>
      <c r="H197" s="14">
        <f>IF(MAX(data!J:J)&lt;'Daily status(all)'!B197,"",SUM(SUMIFS(data!$K:$K,data!$I:$I,{"STATE_TRANSFER","LOCAL_TRANSFER","OTHER_RECURRENT"},data!J:J,"&lt;="&amp;'Daily status(all)'!B197)/100000))</f>
        <v>3078908.0449743997</v>
      </c>
      <c r="I197" s="15">
        <f>IF(MAX(data!J:J)&lt;'Daily status(all)'!B197,"",H197/$H$8)</f>
        <v>0.36417495408933137</v>
      </c>
      <c r="J197" s="14">
        <f>IF(MAX(data!J:J)&lt;'Daily status(all)'!B197,"",SUM(SUMIFS(data!$K:$K,data!$I:$I,{"CAPITAL_EXP"},data!J:J,"&lt;="&amp;'Daily status(all)'!B197)/100000))</f>
        <v>590496.11932459997</v>
      </c>
      <c r="K197" s="15">
        <f>IF(MAX(data!J:J)&lt;'Daily status(all)'!B197,"",J197/$J$8)</f>
        <v>0.18805716699159422</v>
      </c>
      <c r="L197" s="14">
        <f>IF(MAX(data!J:J)&lt;'Daily status(all)'!B197,"",SUM(SUMIFS(data!$K:$K,data!$I:$I,{31100,31200,32100,32200},data!J:J,"&lt;="&amp;'Daily status(all)'!B197)/100000))</f>
        <v>321356.66369100002</v>
      </c>
      <c r="M197" s="15">
        <f>IF(MAX(data!J:J)&lt;'Daily status(all)'!B197,"",L197/$L$8)</f>
        <v>0.20637356706504151</v>
      </c>
      <c r="N197" s="16">
        <f>IF(MAX(data!J:J)&lt;'Daily status(all)'!B197,"",H197+J197+L197)</f>
        <v>3990760.8279899997</v>
      </c>
      <c r="O197" s="15">
        <f>IF(MAX(data!J:J)&lt;'Daily status(all)'!B197,"",N197/$N$8)</f>
        <v>0.30344259781819982</v>
      </c>
      <c r="P197" s="17">
        <f t="shared" si="2"/>
        <v>0.89102142080234692</v>
      </c>
    </row>
    <row r="198" spans="1:16" x14ac:dyDescent="0.25">
      <c r="A198" s="12">
        <v>43487</v>
      </c>
      <c r="B198" s="8">
        <v>20751008</v>
      </c>
      <c r="C198" s="13" t="s">
        <v>202</v>
      </c>
      <c r="D198" s="14">
        <f>IF(MAX(data!D:D)&lt;'Daily status(all)'!A198,"",SUMIFS(data!$E:$E,data!$C:$C,11000,data!$D:$D,"&lt;="&amp;'Daily status(all)'!$A198)/100000)</f>
        <v>3215802.8200399992</v>
      </c>
      <c r="E198" s="14">
        <f>IF(MAX(data!D:D)&lt;'Daily status(all)'!A198,"",SUMIFS(data!$E:$E,data!$C:$C,14000,data!$D:$D,"&lt;="&amp;'Daily status(all)'!$A198)/100000)</f>
        <v>357092.32957850001</v>
      </c>
      <c r="F198" s="14">
        <f>IF(MAX(data!D:D)&lt;'Daily status(all)'!A198,"",SUM(D198:E198))</f>
        <v>3572895.149618499</v>
      </c>
      <c r="G198" s="15">
        <f>IF(MAX(data!D:D)&lt;'Daily status(all)'!A198,"",F198/$F$8)</f>
        <v>0.42978681438613131</v>
      </c>
      <c r="H198" s="14">
        <f>IF(MAX(data!J:J)&lt;'Daily status(all)'!B198,"",SUM(SUMIFS(data!$K:$K,data!$I:$I,{"STATE_TRANSFER","LOCAL_TRANSFER","OTHER_RECURRENT"},data!J:J,"&lt;="&amp;'Daily status(all)'!B198)/100000))</f>
        <v>3088522.1378783993</v>
      </c>
      <c r="I198" s="15">
        <f>IF(MAX(data!J:J)&lt;'Daily status(all)'!B198,"",H198/$H$8)</f>
        <v>0.36531211433925814</v>
      </c>
      <c r="J198" s="14">
        <f>IF(MAX(data!J:J)&lt;'Daily status(all)'!B198,"",SUM(SUMIFS(data!$K:$K,data!$I:$I,{"CAPITAL_EXP"},data!J:J,"&lt;="&amp;'Daily status(all)'!B198)/100000))</f>
        <v>593854.50228559994</v>
      </c>
      <c r="K198" s="15">
        <f>IF(MAX(data!J:J)&lt;'Daily status(all)'!B198,"",J198/$J$8)</f>
        <v>0.18912672183649459</v>
      </c>
      <c r="L198" s="14">
        <f>IF(MAX(data!J:J)&lt;'Daily status(all)'!B198,"",SUM(SUMIFS(data!$K:$K,data!$I:$I,{31100,31200,32100,32200},data!J:J,"&lt;="&amp;'Daily status(all)'!B198)/100000))</f>
        <v>321356.66369100002</v>
      </c>
      <c r="M198" s="15">
        <f>IF(MAX(data!J:J)&lt;'Daily status(all)'!B198,"",L198/$L$8)</f>
        <v>0.20637356706504151</v>
      </c>
      <c r="N198" s="16">
        <f>IF(MAX(data!J:J)&lt;'Daily status(all)'!B198,"",H198+J198+L198)</f>
        <v>4003733.3038549991</v>
      </c>
      <c r="O198" s="15">
        <f>IF(MAX(data!J:J)&lt;'Daily status(all)'!B198,"",N198/$N$8)</f>
        <v>0.30442897659314433</v>
      </c>
      <c r="P198" s="17">
        <f t="shared" si="2"/>
        <v>0.89239089581174968</v>
      </c>
    </row>
    <row r="199" spans="1:16" x14ac:dyDescent="0.25">
      <c r="A199" s="12">
        <v>43488</v>
      </c>
      <c r="B199" s="8">
        <v>20751009</v>
      </c>
      <c r="C199" s="13" t="s">
        <v>203</v>
      </c>
      <c r="D199" s="14">
        <f>IF(MAX(data!D:D)&lt;'Daily status(all)'!A199,"",SUMIFS(data!$E:$E,data!$C:$C,11000,data!$D:$D,"&lt;="&amp;'Daily status(all)'!$A199)/100000)</f>
        <v>3231708.3109699995</v>
      </c>
      <c r="E199" s="14">
        <f>IF(MAX(data!D:D)&lt;'Daily status(all)'!A199,"",SUMIFS(data!$E:$E,data!$C:$C,14000,data!$D:$D,"&lt;="&amp;'Daily status(all)'!$A199)/100000)</f>
        <v>357457.47078119993</v>
      </c>
      <c r="F199" s="14">
        <f>IF(MAX(data!D:D)&lt;'Daily status(all)'!A199,"",SUM(D199:E199))</f>
        <v>3589165.7817511996</v>
      </c>
      <c r="G199" s="15">
        <f>IF(MAX(data!D:D)&lt;'Daily status(all)'!A199,"",F199/$F$8)</f>
        <v>0.43174402355671349</v>
      </c>
      <c r="H199" s="14">
        <f>IF(MAX(data!J:J)&lt;'Daily status(all)'!B199,"",SUM(SUMIFS(data!$K:$K,data!$I:$I,{"STATE_TRANSFER","LOCAL_TRANSFER","OTHER_RECURRENT"},data!J:J,"&lt;="&amp;'Daily status(all)'!B199)/100000))</f>
        <v>3096003.0492073996</v>
      </c>
      <c r="I199" s="15">
        <f>IF(MAX(data!J:J)&lt;'Daily status(all)'!B199,"",H199/$H$8)</f>
        <v>0.36619696068737556</v>
      </c>
      <c r="J199" s="14">
        <f>IF(MAX(data!J:J)&lt;'Daily status(all)'!B199,"",SUM(SUMIFS(data!$K:$K,data!$I:$I,{"CAPITAL_EXP"},data!J:J,"&lt;="&amp;'Daily status(all)'!B199)/100000))</f>
        <v>597872.21824159997</v>
      </c>
      <c r="K199" s="15">
        <f>IF(MAX(data!J:J)&lt;'Daily status(all)'!B199,"",J199/$J$8)</f>
        <v>0.19040625654592924</v>
      </c>
      <c r="L199" s="14">
        <f>IF(MAX(data!J:J)&lt;'Daily status(all)'!B199,"",SUM(SUMIFS(data!$K:$K,data!$I:$I,{31100,31200,32100,32200},data!J:J,"&lt;="&amp;'Daily status(all)'!B199)/100000))</f>
        <v>321356.66369100002</v>
      </c>
      <c r="M199" s="15">
        <f>IF(MAX(data!J:J)&lt;'Daily status(all)'!B199,"",L199/$L$8)</f>
        <v>0.20637356706504151</v>
      </c>
      <c r="N199" s="16">
        <f>IF(MAX(data!J:J)&lt;'Daily status(all)'!B199,"",H199+J199+L199)</f>
        <v>4015231.9311399995</v>
      </c>
      <c r="O199" s="15">
        <f>IF(MAX(data!J:J)&lt;'Daily status(all)'!B199,"",N199/$N$8)</f>
        <v>0.30530328940844303</v>
      </c>
      <c r="P199" s="17">
        <f t="shared" si="2"/>
        <v>0.8938875370848548</v>
      </c>
    </row>
    <row r="200" spans="1:16" x14ac:dyDescent="0.25">
      <c r="A200" s="12">
        <v>43489</v>
      </c>
      <c r="B200" s="8">
        <v>20751010</v>
      </c>
      <c r="C200" s="13" t="s">
        <v>204</v>
      </c>
      <c r="D200" s="14">
        <f>IF(MAX(data!D:D)&lt;'Daily status(all)'!A200,"",SUMIFS(data!$E:$E,data!$C:$C,11000,data!$D:$D,"&lt;="&amp;'Daily status(all)'!$A200)/100000)</f>
        <v>3244782.5406799992</v>
      </c>
      <c r="E200" s="14">
        <f>IF(MAX(data!D:D)&lt;'Daily status(all)'!A200,"",SUMIFS(data!$E:$E,data!$C:$C,14000,data!$D:$D,"&lt;="&amp;'Daily status(all)'!$A200)/100000)</f>
        <v>357789.40072549996</v>
      </c>
      <c r="F200" s="14">
        <f>IF(MAX(data!D:D)&lt;'Daily status(all)'!A200,"",SUM(D200:E200))</f>
        <v>3602571.9414054994</v>
      </c>
      <c r="G200" s="15">
        <f>IF(MAX(data!D:D)&lt;'Daily status(all)'!A200,"",F200/$F$8)</f>
        <v>0.4333566627217863</v>
      </c>
      <c r="H200" s="14">
        <f>IF(MAX(data!J:J)&lt;'Daily status(all)'!B200,"",SUM(SUMIFS(data!$K:$K,data!$I:$I,{"STATE_TRANSFER","LOCAL_TRANSFER","OTHER_RECURRENT"},data!J:J,"&lt;="&amp;'Daily status(all)'!B200)/100000))</f>
        <v>3106196.0293113999</v>
      </c>
      <c r="I200" s="15">
        <f>IF(MAX(data!J:J)&lt;'Daily status(all)'!B200,"",H200/$H$8)</f>
        <v>0.36740259203692716</v>
      </c>
      <c r="J200" s="14">
        <f>IF(MAX(data!J:J)&lt;'Daily status(all)'!B200,"",SUM(SUMIFS(data!$K:$K,data!$I:$I,{"CAPITAL_EXP"},data!J:J,"&lt;="&amp;'Daily status(all)'!B200)/100000))</f>
        <v>601070.43923159991</v>
      </c>
      <c r="K200" s="15">
        <f>IF(MAX(data!J:J)&lt;'Daily status(all)'!B200,"",J200/$J$8)</f>
        <v>0.19142480410129736</v>
      </c>
      <c r="L200" s="14">
        <f>IF(MAX(data!J:J)&lt;'Daily status(all)'!B200,"",SUM(SUMIFS(data!$K:$K,data!$I:$I,{31100,31200,32100,32200},data!J:J,"&lt;="&amp;'Daily status(all)'!B200)/100000))</f>
        <v>321356.66369100002</v>
      </c>
      <c r="M200" s="15">
        <f>IF(MAX(data!J:J)&lt;'Daily status(all)'!B200,"",L200/$L$8)</f>
        <v>0.20637356706504151</v>
      </c>
      <c r="N200" s="16">
        <f>IF(MAX(data!J:J)&lt;'Daily status(all)'!B200,"",H200+J200+L200)</f>
        <v>4028623.1322339997</v>
      </c>
      <c r="O200" s="15">
        <f>IF(MAX(data!J:J)&lt;'Daily status(all)'!B200,"",N200/$N$8)</f>
        <v>0.30632150649110296</v>
      </c>
      <c r="P200" s="17">
        <f t="shared" si="2"/>
        <v>0.8942439695042308</v>
      </c>
    </row>
    <row r="201" spans="1:16" x14ac:dyDescent="0.25">
      <c r="A201" s="12">
        <v>43490</v>
      </c>
      <c r="B201" s="8">
        <v>20751011</v>
      </c>
      <c r="C201" s="13" t="s">
        <v>205</v>
      </c>
      <c r="D201" s="14">
        <f>IF(MAX(data!D:D)&lt;'Daily status(all)'!A201,"",SUMIFS(data!$E:$E,data!$C:$C,11000,data!$D:$D,"&lt;="&amp;'Daily status(all)'!$A201)/100000)</f>
        <v>3248296.2171349996</v>
      </c>
      <c r="E201" s="14">
        <f>IF(MAX(data!D:D)&lt;'Daily status(all)'!A201,"",SUMIFS(data!$E:$E,data!$C:$C,14000,data!$D:$D,"&lt;="&amp;'Daily status(all)'!$A201)/100000)</f>
        <v>358176.38891609991</v>
      </c>
      <c r="F201" s="14">
        <f>IF(MAX(data!D:D)&lt;'Daily status(all)'!A201,"",SUM(D201:E201))</f>
        <v>3606472.6060510995</v>
      </c>
      <c r="G201" s="15">
        <f>IF(MAX(data!D:D)&lt;'Daily status(all)'!A201,"",F201/$F$8)</f>
        <v>0.43382587722761923</v>
      </c>
      <c r="H201" s="14">
        <f>IF(MAX(data!J:J)&lt;'Daily status(all)'!B201,"",SUM(SUMIFS(data!$K:$K,data!$I:$I,{"STATE_TRANSFER","LOCAL_TRANSFER","OTHER_RECURRENT"},data!J:J,"&lt;="&amp;'Daily status(all)'!B201)/100000))</f>
        <v>3113099.7215843997</v>
      </c>
      <c r="I201" s="15">
        <f>IF(MAX(data!J:J)&lt;'Daily status(all)'!B201,"",H201/$H$8)</f>
        <v>0.36821916459441889</v>
      </c>
      <c r="J201" s="14">
        <f>IF(MAX(data!J:J)&lt;'Daily status(all)'!B201,"",SUM(SUMIFS(data!$K:$K,data!$I:$I,{"CAPITAL_EXP"},data!J:J,"&lt;="&amp;'Daily status(all)'!B201)/100000))</f>
        <v>604330.20698959997</v>
      </c>
      <c r="K201" s="15">
        <f>IF(MAX(data!J:J)&lt;'Daily status(all)'!B201,"",J201/$J$8)</f>
        <v>0.19246295265055657</v>
      </c>
      <c r="L201" s="14">
        <f>IF(MAX(data!J:J)&lt;'Daily status(all)'!B201,"",SUM(SUMIFS(data!$K:$K,data!$I:$I,{31100,31200,32100,32200},data!J:J,"&lt;="&amp;'Daily status(all)'!B201)/100000))</f>
        <v>321356.66369100002</v>
      </c>
      <c r="M201" s="15">
        <f>IF(MAX(data!J:J)&lt;'Daily status(all)'!B201,"",L201/$L$8)</f>
        <v>0.20637356706504151</v>
      </c>
      <c r="N201" s="16">
        <f>IF(MAX(data!J:J)&lt;'Daily status(all)'!B201,"",H201+J201+L201)</f>
        <v>4038786.5922649996</v>
      </c>
      <c r="O201" s="15">
        <f>IF(MAX(data!J:J)&lt;'Daily status(all)'!B201,"",N201/$N$8)</f>
        <v>0.30709429815854578</v>
      </c>
      <c r="P201" s="17">
        <f t="shared" si="2"/>
        <v>0.89295943810404366</v>
      </c>
    </row>
    <row r="202" spans="1:16" x14ac:dyDescent="0.25">
      <c r="A202" s="12">
        <v>43491</v>
      </c>
      <c r="B202" s="8">
        <v>20751012</v>
      </c>
      <c r="C202" s="13" t="s">
        <v>206</v>
      </c>
      <c r="D202" s="14">
        <f>IF(MAX(data!D:D)&lt;'Daily status(all)'!A202,"",SUMIFS(data!$E:$E,data!$C:$C,11000,data!$D:$D,"&lt;="&amp;'Daily status(all)'!$A202)/100000)</f>
        <v>3249349.3848899994</v>
      </c>
      <c r="E202" s="14">
        <f>IF(MAX(data!D:D)&lt;'Daily status(all)'!A202,"",SUMIFS(data!$E:$E,data!$C:$C,14000,data!$D:$D,"&lt;="&amp;'Daily status(all)'!$A202)/100000)</f>
        <v>358177.2389713999</v>
      </c>
      <c r="F202" s="14">
        <f>IF(MAX(data!D:D)&lt;'Daily status(all)'!A202,"",SUM(D202:E202))</f>
        <v>3607526.6238613995</v>
      </c>
      <c r="G202" s="15">
        <f>IF(MAX(data!D:D)&lt;'Daily status(all)'!A202,"",F202/$F$8)</f>
        <v>0.43395266599080007</v>
      </c>
      <c r="H202" s="14">
        <f>IF(MAX(data!J:J)&lt;'Daily status(all)'!B202,"",SUM(SUMIFS(data!$K:$K,data!$I:$I,{"STATE_TRANSFER","LOCAL_TRANSFER","OTHER_RECURRENT"},data!J:J,"&lt;="&amp;'Daily status(all)'!B202)/100000))</f>
        <v>3113100.8907343997</v>
      </c>
      <c r="I202" s="15">
        <f>IF(MAX(data!J:J)&lt;'Daily status(all)'!B202,"",H202/$H$8)</f>
        <v>0.36821930288213045</v>
      </c>
      <c r="J202" s="14">
        <f>IF(MAX(data!J:J)&lt;'Daily status(all)'!B202,"",SUM(SUMIFS(data!$K:$K,data!$I:$I,{"CAPITAL_EXP"},data!J:J,"&lt;="&amp;'Daily status(all)'!B202)/100000))</f>
        <v>604330.20698959997</v>
      </c>
      <c r="K202" s="15">
        <f>IF(MAX(data!J:J)&lt;'Daily status(all)'!B202,"",J202/$J$8)</f>
        <v>0.19246295265055657</v>
      </c>
      <c r="L202" s="14">
        <f>IF(MAX(data!J:J)&lt;'Daily status(all)'!B202,"",SUM(SUMIFS(data!$K:$K,data!$I:$I,{31100,31200,32100,32200},data!J:J,"&lt;="&amp;'Daily status(all)'!B202)/100000))</f>
        <v>321356.66369100002</v>
      </c>
      <c r="M202" s="15">
        <f>IF(MAX(data!J:J)&lt;'Daily status(all)'!B202,"",L202/$L$8)</f>
        <v>0.20637356706504151</v>
      </c>
      <c r="N202" s="16">
        <f>IF(MAX(data!J:J)&lt;'Daily status(all)'!B202,"",H202+J202+L202)</f>
        <v>4038787.7614149996</v>
      </c>
      <c r="O202" s="15">
        <f>IF(MAX(data!J:J)&lt;'Daily status(all)'!B202,"",N202/$N$8)</f>
        <v>0.30709438705635966</v>
      </c>
      <c r="P202" s="17">
        <f t="shared" ref="P202:P265" si="3">IFERROR(F202/N202,"")</f>
        <v>0.89322015341491812</v>
      </c>
    </row>
    <row r="203" spans="1:16" x14ac:dyDescent="0.25">
      <c r="A203" s="12">
        <v>43492</v>
      </c>
      <c r="B203" s="8">
        <v>20751013</v>
      </c>
      <c r="C203" s="13" t="s">
        <v>207</v>
      </c>
      <c r="D203" s="14">
        <f>IF(MAX(data!D:D)&lt;'Daily status(all)'!A203,"",SUMIFS(data!$E:$E,data!$C:$C,11000,data!$D:$D,"&lt;="&amp;'Daily status(all)'!$A203)/100000)</f>
        <v>3268436.3582599992</v>
      </c>
      <c r="E203" s="14">
        <f>IF(MAX(data!D:D)&lt;'Daily status(all)'!A203,"",SUMIFS(data!$E:$E,data!$C:$C,14000,data!$D:$D,"&lt;="&amp;'Daily status(all)'!$A203)/100000)</f>
        <v>358733.49327899993</v>
      </c>
      <c r="F203" s="14">
        <f>IF(MAX(data!D:D)&lt;'Daily status(all)'!A203,"",SUM(D203:E203))</f>
        <v>3627169.851538999</v>
      </c>
      <c r="G203" s="15">
        <f>IF(MAX(data!D:D)&lt;'Daily status(all)'!A203,"",F203/$F$8)</f>
        <v>0.43631556775373553</v>
      </c>
      <c r="H203" s="14">
        <f>IF(MAX(data!J:J)&lt;'Daily status(all)'!B203,"",SUM(SUMIFS(data!$K:$K,data!$I:$I,{"STATE_TRANSFER","LOCAL_TRANSFER","OTHER_RECURRENT"},data!J:J,"&lt;="&amp;'Daily status(all)'!B203)/100000))</f>
        <v>3134004.8588643996</v>
      </c>
      <c r="I203" s="15">
        <f>IF(MAX(data!J:J)&lt;'Daily status(all)'!B203,"",H203/$H$8)</f>
        <v>0.37069183584603416</v>
      </c>
      <c r="J203" s="14">
        <f>IF(MAX(data!J:J)&lt;'Daily status(all)'!B203,"",SUM(SUMIFS(data!$K:$K,data!$I:$I,{"CAPITAL_EXP"},data!J:J,"&lt;="&amp;'Daily status(all)'!B203)/100000))</f>
        <v>613260.11250059993</v>
      </c>
      <c r="K203" s="15">
        <f>IF(MAX(data!J:J)&lt;'Daily status(all)'!B203,"",J203/$J$8)</f>
        <v>0.19530688790591791</v>
      </c>
      <c r="L203" s="14">
        <f>IF(MAX(data!J:J)&lt;'Daily status(all)'!B203,"",SUM(SUMIFS(data!$K:$K,data!$I:$I,{31100,31200,32100,32200},data!J:J,"&lt;="&amp;'Daily status(all)'!B203)/100000))</f>
        <v>321356.66369100002</v>
      </c>
      <c r="M203" s="15">
        <f>IF(MAX(data!J:J)&lt;'Daily status(all)'!B203,"",L203/$L$8)</f>
        <v>0.20637356706504151</v>
      </c>
      <c r="N203" s="16">
        <f>IF(MAX(data!J:J)&lt;'Daily status(all)'!B203,"",H203+J203+L203)</f>
        <v>4068621.6350559997</v>
      </c>
      <c r="O203" s="15">
        <f>IF(MAX(data!J:J)&lt;'Daily status(all)'!B203,"",N203/$N$8)</f>
        <v>0.30936284375191275</v>
      </c>
      <c r="P203" s="17">
        <f t="shared" si="3"/>
        <v>0.8914984426879683</v>
      </c>
    </row>
    <row r="204" spans="1:16" x14ac:dyDescent="0.25">
      <c r="A204" s="12">
        <v>43493</v>
      </c>
      <c r="B204" s="8">
        <v>20751014</v>
      </c>
      <c r="C204" s="13" t="s">
        <v>208</v>
      </c>
      <c r="D204" s="14">
        <f>IF(MAX(data!D:D)&lt;'Daily status(all)'!A204,"",SUMIFS(data!$E:$E,data!$C:$C,11000,data!$D:$D,"&lt;="&amp;'Daily status(all)'!$A204)/100000)</f>
        <v>3285036.2345500006</v>
      </c>
      <c r="E204" s="14">
        <f>IF(MAX(data!D:D)&lt;'Daily status(all)'!A204,"",SUMIFS(data!$E:$E,data!$C:$C,14000,data!$D:$D,"&lt;="&amp;'Daily status(all)'!$A204)/100000)</f>
        <v>359686.65309019986</v>
      </c>
      <c r="F204" s="14">
        <f>IF(MAX(data!D:D)&lt;'Daily status(all)'!A204,"",SUM(D204:E204))</f>
        <v>3644722.8876402006</v>
      </c>
      <c r="G204" s="15">
        <f>IF(MAX(data!D:D)&lt;'Daily status(all)'!A204,"",F204/$F$8)</f>
        <v>0.43842703846665182</v>
      </c>
      <c r="H204" s="14">
        <f>IF(MAX(data!J:J)&lt;'Daily status(all)'!B204,"",SUM(SUMIFS(data!$K:$K,data!$I:$I,{"STATE_TRANSFER","LOCAL_TRANSFER","OTHER_RECURRENT"},data!J:J,"&lt;="&amp;'Daily status(all)'!B204)/100000))</f>
        <v>3146632.5968483998</v>
      </c>
      <c r="I204" s="15">
        <f>IF(MAX(data!J:J)&lt;'Daily status(all)'!B204,"",H204/$H$8)</f>
        <v>0.37218545171029543</v>
      </c>
      <c r="J204" s="14">
        <f>IF(MAX(data!J:J)&lt;'Daily status(all)'!B204,"",SUM(SUMIFS(data!$K:$K,data!$I:$I,{"CAPITAL_EXP"},data!J:J,"&lt;="&amp;'Daily status(all)'!B204)/100000))</f>
        <v>620171.36000760004</v>
      </c>
      <c r="K204" s="15">
        <f>IF(MAX(data!J:J)&lt;'Daily status(all)'!B204,"",J204/$J$8)</f>
        <v>0.19750793476128209</v>
      </c>
      <c r="L204" s="14">
        <f>IF(MAX(data!J:J)&lt;'Daily status(all)'!B204,"",SUM(SUMIFS(data!$K:$K,data!$I:$I,{31100,31200,32100,32200},data!J:J,"&lt;="&amp;'Daily status(all)'!B204)/100000))</f>
        <v>321356.66369100002</v>
      </c>
      <c r="M204" s="15">
        <f>IF(MAX(data!J:J)&lt;'Daily status(all)'!B204,"",L204/$L$8)</f>
        <v>0.20637356706504151</v>
      </c>
      <c r="N204" s="16">
        <f>IF(MAX(data!J:J)&lt;'Daily status(all)'!B204,"",H204+J204+L204)</f>
        <v>4088160.6205469999</v>
      </c>
      <c r="O204" s="15">
        <f>IF(MAX(data!J:J)&lt;'Daily status(all)'!B204,"",N204/$N$8)</f>
        <v>0.31084851547509329</v>
      </c>
      <c r="P204" s="17">
        <f t="shared" si="3"/>
        <v>0.89153123517748012</v>
      </c>
    </row>
    <row r="205" spans="1:16" x14ac:dyDescent="0.25">
      <c r="A205" s="12">
        <v>43494</v>
      </c>
      <c r="B205" s="8">
        <v>20751015</v>
      </c>
      <c r="C205" s="13" t="s">
        <v>209</v>
      </c>
      <c r="D205" s="14">
        <f>IF(MAX(data!D:D)&lt;'Daily status(all)'!A205,"",SUMIFS(data!$E:$E,data!$C:$C,11000,data!$D:$D,"&lt;="&amp;'Daily status(all)'!$A205)/100000)</f>
        <v>3299601.0672200006</v>
      </c>
      <c r="E205" s="14">
        <f>IF(MAX(data!D:D)&lt;'Daily status(all)'!A205,"",SUMIFS(data!$E:$E,data!$C:$C,14000,data!$D:$D,"&lt;="&amp;'Daily status(all)'!$A205)/100000)</f>
        <v>360258.70951369987</v>
      </c>
      <c r="F205" s="14">
        <f>IF(MAX(data!D:D)&lt;'Daily status(all)'!A205,"",SUM(D205:E205))</f>
        <v>3659859.7767337002</v>
      </c>
      <c r="G205" s="15">
        <f>IF(MAX(data!D:D)&lt;'Daily status(all)'!A205,"",F205/$F$8)</f>
        <v>0.44024786865359589</v>
      </c>
      <c r="H205" s="14">
        <f>IF(MAX(data!J:J)&lt;'Daily status(all)'!B205,"",SUM(SUMIFS(data!$K:$K,data!$I:$I,{"STATE_TRANSFER","LOCAL_TRANSFER","OTHER_RECURRENT"},data!J:J,"&lt;="&amp;'Daily status(all)'!B205)/100000))</f>
        <v>3160984.9229413997</v>
      </c>
      <c r="I205" s="15">
        <f>IF(MAX(data!J:J)&lt;'Daily status(all)'!B205,"",H205/$H$8)</f>
        <v>0.37388305281420781</v>
      </c>
      <c r="J205" s="14">
        <f>IF(MAX(data!J:J)&lt;'Daily status(all)'!B205,"",SUM(SUMIFS(data!$K:$K,data!$I:$I,{"CAPITAL_EXP"},data!J:J,"&lt;="&amp;'Daily status(all)'!B205)/100000))</f>
        <v>624608.20931259997</v>
      </c>
      <c r="K205" s="15">
        <f>IF(MAX(data!J:J)&lt;'Daily status(all)'!B205,"",J205/$J$8)</f>
        <v>0.19892095219418454</v>
      </c>
      <c r="L205" s="14">
        <f>IF(MAX(data!J:J)&lt;'Daily status(all)'!B205,"",SUM(SUMIFS(data!$K:$K,data!$I:$I,{31100,31200,32100,32200},data!J:J,"&lt;="&amp;'Daily status(all)'!B205)/100000))</f>
        <v>321356.66369100002</v>
      </c>
      <c r="M205" s="15">
        <f>IF(MAX(data!J:J)&lt;'Daily status(all)'!B205,"",L205/$L$8)</f>
        <v>0.20637356706504151</v>
      </c>
      <c r="N205" s="16">
        <f>IF(MAX(data!J:J)&lt;'Daily status(all)'!B205,"",H205+J205+L205)</f>
        <v>4106949.7959449999</v>
      </c>
      <c r="O205" s="15">
        <f>IF(MAX(data!J:J)&lt;'Daily status(all)'!B205,"",N205/$N$8)</f>
        <v>0.31227717442995789</v>
      </c>
      <c r="P205" s="17">
        <f t="shared" si="3"/>
        <v>0.89113818248941479</v>
      </c>
    </row>
    <row r="206" spans="1:16" x14ac:dyDescent="0.25">
      <c r="A206" s="12">
        <v>43495</v>
      </c>
      <c r="B206" s="8">
        <v>20751016</v>
      </c>
      <c r="C206" s="13" t="s">
        <v>210</v>
      </c>
      <c r="D206" s="14">
        <f>IF(MAX(data!D:D)&lt;'Daily status(all)'!A206,"",SUMIFS(data!$E:$E,data!$C:$C,11000,data!$D:$D,"&lt;="&amp;'Daily status(all)'!$A206)/100000)</f>
        <v>3314876.4786500004</v>
      </c>
      <c r="E206" s="14">
        <f>IF(MAX(data!D:D)&lt;'Daily status(all)'!A206,"",SUMIFS(data!$E:$E,data!$C:$C,14000,data!$D:$D,"&lt;="&amp;'Daily status(all)'!$A206)/100000)</f>
        <v>360565.17461729987</v>
      </c>
      <c r="F206" s="14">
        <f>IF(MAX(data!D:D)&lt;'Daily status(all)'!A206,"",SUM(D206:E206))</f>
        <v>3675441.6532673002</v>
      </c>
      <c r="G206" s="15">
        <f>IF(MAX(data!D:D)&lt;'Daily status(all)'!A206,"",F206/$F$8)</f>
        <v>0.44212222678533369</v>
      </c>
      <c r="H206" s="14">
        <f>IF(MAX(data!J:J)&lt;'Daily status(all)'!B206,"",SUM(SUMIFS(data!$K:$K,data!$I:$I,{"STATE_TRANSFER","LOCAL_TRANSFER","OTHER_RECURRENT"},data!J:J,"&lt;="&amp;'Daily status(all)'!B206)/100000))</f>
        <v>3177137.8286913997</v>
      </c>
      <c r="I206" s="15">
        <f>IF(MAX(data!J:J)&lt;'Daily status(all)'!B206,"",H206/$H$8)</f>
        <v>0.37579362748028705</v>
      </c>
      <c r="J206" s="14">
        <f>IF(MAX(data!J:J)&lt;'Daily status(all)'!B206,"",SUM(SUMIFS(data!$K:$K,data!$I:$I,{"CAPITAL_EXP"},data!J:J,"&lt;="&amp;'Daily status(all)'!B206)/100000))</f>
        <v>626627.98606559995</v>
      </c>
      <c r="K206" s="15">
        <f>IF(MAX(data!J:J)&lt;'Daily status(all)'!B206,"",J206/$J$8)</f>
        <v>0.19956419688571461</v>
      </c>
      <c r="L206" s="14">
        <f>IF(MAX(data!J:J)&lt;'Daily status(all)'!B206,"",SUM(SUMIFS(data!$K:$K,data!$I:$I,{31100,31200,32100,32200},data!J:J,"&lt;="&amp;'Daily status(all)'!B206)/100000))</f>
        <v>321356.66369100002</v>
      </c>
      <c r="M206" s="15">
        <f>IF(MAX(data!J:J)&lt;'Daily status(all)'!B206,"",L206/$L$8)</f>
        <v>0.20637356706504151</v>
      </c>
      <c r="N206" s="16">
        <f>IF(MAX(data!J:J)&lt;'Daily status(all)'!B206,"",H206+J206+L206)</f>
        <v>4125122.4784479998</v>
      </c>
      <c r="O206" s="15">
        <f>IF(MAX(data!J:J)&lt;'Daily status(all)'!B206,"",N206/$N$8)</f>
        <v>0.31365895755997153</v>
      </c>
      <c r="P206" s="17">
        <f t="shared" si="3"/>
        <v>0.89098970332878857</v>
      </c>
    </row>
    <row r="207" spans="1:16" x14ac:dyDescent="0.25">
      <c r="A207" s="12">
        <v>43496</v>
      </c>
      <c r="B207" s="8">
        <v>20751017</v>
      </c>
      <c r="C207" s="13" t="s">
        <v>211</v>
      </c>
      <c r="D207" s="14">
        <f>IF(MAX(data!D:D)&lt;'Daily status(all)'!A207,"",SUMIFS(data!$E:$E,data!$C:$C,11000,data!$D:$D,"&lt;="&amp;'Daily status(all)'!$A207)/100000)</f>
        <v>3330018.2669000002</v>
      </c>
      <c r="E207" s="14">
        <f>IF(MAX(data!D:D)&lt;'Daily status(all)'!A207,"",SUMIFS(data!$E:$E,data!$C:$C,14000,data!$D:$D,"&lt;="&amp;'Daily status(all)'!$A207)/100000)</f>
        <v>360978.06831359991</v>
      </c>
      <c r="F207" s="14">
        <f>IF(MAX(data!D:D)&lt;'Daily status(all)'!A207,"",SUM(D207:E207))</f>
        <v>3690996.3352136002</v>
      </c>
      <c r="G207" s="15">
        <f>IF(MAX(data!D:D)&lt;'Daily status(all)'!A207,"",F207/$F$8)</f>
        <v>0.4439933136553762</v>
      </c>
      <c r="H207" s="14">
        <f>IF(MAX(data!J:J)&lt;'Daily status(all)'!B207,"",SUM(SUMIFS(data!$K:$K,data!$I:$I,{"STATE_TRANSFER","LOCAL_TRANSFER","OTHER_RECURRENT"},data!J:J,"&lt;="&amp;'Daily status(all)'!B207)/100000))</f>
        <v>3244052.4743603999</v>
      </c>
      <c r="I207" s="15">
        <f>IF(MAX(data!J:J)&lt;'Daily status(all)'!B207,"",H207/$H$8)</f>
        <v>0.38370832894536916</v>
      </c>
      <c r="J207" s="14">
        <f>IF(MAX(data!J:J)&lt;'Daily status(all)'!B207,"",SUM(SUMIFS(data!$K:$K,data!$I:$I,{"CAPITAL_EXP"},data!J:J,"&lt;="&amp;'Daily status(all)'!B207)/100000))</f>
        <v>638026.39402559993</v>
      </c>
      <c r="K207" s="15">
        <f>IF(MAX(data!J:J)&lt;'Daily status(all)'!B207,"",J207/$J$8)</f>
        <v>0.20319428392443012</v>
      </c>
      <c r="L207" s="14">
        <f>IF(MAX(data!J:J)&lt;'Daily status(all)'!B207,"",SUM(SUMIFS(data!$K:$K,data!$I:$I,{31100,31200,32100,32200},data!J:J,"&lt;="&amp;'Daily status(all)'!B207)/100000))</f>
        <v>321356.66369100002</v>
      </c>
      <c r="M207" s="15">
        <f>IF(MAX(data!J:J)&lt;'Daily status(all)'!B207,"",L207/$L$8)</f>
        <v>0.20637356706504151</v>
      </c>
      <c r="N207" s="16">
        <f>IF(MAX(data!J:J)&lt;'Daily status(all)'!B207,"",H207+J207+L207)</f>
        <v>4203435.5320769995</v>
      </c>
      <c r="O207" s="15">
        <f>IF(MAX(data!J:J)&lt;'Daily status(all)'!B207,"",N207/$N$8)</f>
        <v>0.31961359063885447</v>
      </c>
      <c r="P207" s="17">
        <f t="shared" si="3"/>
        <v>0.8780903875049576</v>
      </c>
    </row>
    <row r="208" spans="1:16" x14ac:dyDescent="0.25">
      <c r="A208" s="12">
        <v>43497</v>
      </c>
      <c r="B208" s="8">
        <v>20751018</v>
      </c>
      <c r="C208" s="13" t="s">
        <v>212</v>
      </c>
      <c r="D208" s="14">
        <f>IF(MAX(data!D:D)&lt;'Daily status(all)'!A208,"",SUMIFS(data!$E:$E,data!$C:$C,11000,data!$D:$D,"&lt;="&amp;'Daily status(all)'!$A208)/100000)</f>
        <v>3339023.0903409999</v>
      </c>
      <c r="E208" s="14">
        <f>IF(MAX(data!D:D)&lt;'Daily status(all)'!A208,"",SUMIFS(data!$E:$E,data!$C:$C,14000,data!$D:$D,"&lt;="&amp;'Daily status(all)'!$A208)/100000)</f>
        <v>361280.38881909999</v>
      </c>
      <c r="F208" s="14">
        <f>IF(MAX(data!D:D)&lt;'Daily status(all)'!A208,"",SUM(D208:E208))</f>
        <v>3700303.4791600998</v>
      </c>
      <c r="G208" s="15">
        <f>IF(MAX(data!D:D)&lt;'Daily status(all)'!A208,"",F208/$F$8)</f>
        <v>0.44511287848453895</v>
      </c>
      <c r="H208" s="14">
        <f>IF(MAX(data!J:J)&lt;'Daily status(all)'!B208,"",SUM(SUMIFS(data!$K:$K,data!$I:$I,{"STATE_TRANSFER","LOCAL_TRANSFER","OTHER_RECURRENT"},data!J:J,"&lt;="&amp;'Daily status(all)'!B208)/100000))</f>
        <v>3252116.3786173998</v>
      </c>
      <c r="I208" s="15">
        <f>IF(MAX(data!J:J)&lt;'Daily status(all)'!B208,"",H208/$H$8)</f>
        <v>0.38466213202090016</v>
      </c>
      <c r="J208" s="14">
        <f>IF(MAX(data!J:J)&lt;'Daily status(all)'!B208,"",SUM(SUMIFS(data!$K:$K,data!$I:$I,{"CAPITAL_EXP"},data!J:J,"&lt;="&amp;'Daily status(all)'!B208)/100000))</f>
        <v>642834.3128816</v>
      </c>
      <c r="K208" s="15">
        <f>IF(MAX(data!J:J)&lt;'Daily status(all)'!B208,"",J208/$J$8)</f>
        <v>0.20472547705101493</v>
      </c>
      <c r="L208" s="14">
        <f>IF(MAX(data!J:J)&lt;'Daily status(all)'!B208,"",SUM(SUMIFS(data!$K:$K,data!$I:$I,{31100,31200,32100,32200},data!J:J,"&lt;="&amp;'Daily status(all)'!B208)/100000))</f>
        <v>321356.66369100002</v>
      </c>
      <c r="M208" s="15">
        <f>IF(MAX(data!J:J)&lt;'Daily status(all)'!B208,"",L208/$L$8)</f>
        <v>0.20637356706504151</v>
      </c>
      <c r="N208" s="16">
        <f>IF(MAX(data!J:J)&lt;'Daily status(all)'!B208,"",H208+J208+L208)</f>
        <v>4216307.3551899996</v>
      </c>
      <c r="O208" s="15">
        <f>IF(MAX(data!J:J)&lt;'Daily status(all)'!B208,"",N208/$N$8)</f>
        <v>0.32059231615321521</v>
      </c>
      <c r="P208" s="17">
        <f t="shared" si="3"/>
        <v>0.87761711076524518</v>
      </c>
    </row>
    <row r="209" spans="1:16" x14ac:dyDescent="0.25">
      <c r="A209" s="12">
        <v>43498</v>
      </c>
      <c r="B209" s="8">
        <v>20751019</v>
      </c>
      <c r="C209" s="13" t="s">
        <v>213</v>
      </c>
      <c r="D209" s="14">
        <f>IF(MAX(data!D:D)&lt;'Daily status(all)'!A209,"",SUMIFS(data!$E:$E,data!$C:$C,11000,data!$D:$D,"&lt;="&amp;'Daily status(all)'!$A209)/100000)</f>
        <v>3339414.955691</v>
      </c>
      <c r="E209" s="14">
        <f>IF(MAX(data!D:D)&lt;'Daily status(all)'!A209,"",SUMIFS(data!$E:$E,data!$C:$C,14000,data!$D:$D,"&lt;="&amp;'Daily status(all)'!$A209)/100000)</f>
        <v>361280.84631159995</v>
      </c>
      <c r="F209" s="14">
        <f>IF(MAX(data!D:D)&lt;'Daily status(all)'!A209,"",SUM(D209:E209))</f>
        <v>3700695.8020025999</v>
      </c>
      <c r="G209" s="15">
        <f>IF(MAX(data!D:D)&lt;'Daily status(all)'!A209,"",F209/$F$8)</f>
        <v>0.44516007135688146</v>
      </c>
      <c r="H209" s="14">
        <f>IF(MAX(data!J:J)&lt;'Daily status(all)'!B209,"",SUM(SUMIFS(data!$K:$K,data!$I:$I,{"STATE_TRANSFER","LOCAL_TRANSFER","OTHER_RECURRENT"},data!J:J,"&lt;="&amp;'Daily status(all)'!B209)/100000))</f>
        <v>3253092.2739594001</v>
      </c>
      <c r="I209" s="15">
        <f>IF(MAX(data!J:J)&lt;'Daily status(all)'!B209,"",H209/$H$8)</f>
        <v>0.38477756146412406</v>
      </c>
      <c r="J209" s="14">
        <f>IF(MAX(data!J:J)&lt;'Daily status(all)'!B209,"",SUM(SUMIFS(data!$K:$K,data!$I:$I,{"CAPITAL_EXP"},data!J:J,"&lt;="&amp;'Daily status(all)'!B209)/100000))</f>
        <v>642834.72988160001</v>
      </c>
      <c r="K209" s="15">
        <f>IF(MAX(data!J:J)&lt;'Daily status(all)'!B209,"",J209/$J$8)</f>
        <v>0.204725609854324</v>
      </c>
      <c r="L209" s="14">
        <f>IF(MAX(data!J:J)&lt;'Daily status(all)'!B209,"",SUM(SUMIFS(data!$K:$K,data!$I:$I,{31100,31200,32100,32200},data!J:J,"&lt;="&amp;'Daily status(all)'!B209)/100000))</f>
        <v>321356.66369100002</v>
      </c>
      <c r="M209" s="15">
        <f>IF(MAX(data!J:J)&lt;'Daily status(all)'!B209,"",L209/$L$8)</f>
        <v>0.20637356706504151</v>
      </c>
      <c r="N209" s="16">
        <f>IF(MAX(data!J:J)&lt;'Daily status(all)'!B209,"",H209+J209+L209)</f>
        <v>4217283.6675319998</v>
      </c>
      <c r="O209" s="15">
        <f>IF(MAX(data!J:J)&lt;'Daily status(all)'!B209,"",N209/$N$8)</f>
        <v>0.32066655130939409</v>
      </c>
      <c r="P209" s="17">
        <f t="shared" si="3"/>
        <v>0.87750696745715651</v>
      </c>
    </row>
    <row r="210" spans="1:16" x14ac:dyDescent="0.25">
      <c r="A210" s="12">
        <v>43499</v>
      </c>
      <c r="B210" s="8">
        <v>20751020</v>
      </c>
      <c r="C210" s="13" t="s">
        <v>214</v>
      </c>
      <c r="D210" s="14">
        <f>IF(MAX(data!D:D)&lt;'Daily status(all)'!A210,"",SUMIFS(data!$E:$E,data!$C:$C,11000,data!$D:$D,"&lt;="&amp;'Daily status(all)'!$A210)/100000)</f>
        <v>3361595.1835409999</v>
      </c>
      <c r="E210" s="14">
        <f>IF(MAX(data!D:D)&lt;'Daily status(all)'!A210,"",SUMIFS(data!$E:$E,data!$C:$C,14000,data!$D:$D,"&lt;="&amp;'Daily status(all)'!$A210)/100000)</f>
        <v>361923.59268189996</v>
      </c>
      <c r="F210" s="14">
        <f>IF(MAX(data!D:D)&lt;'Daily status(all)'!A210,"",SUM(D210:E210))</f>
        <v>3723518.7762229</v>
      </c>
      <c r="G210" s="15">
        <f>IF(MAX(data!D:D)&lt;'Daily status(all)'!A210,"",F210/$F$8)</f>
        <v>0.44790546772990603</v>
      </c>
      <c r="H210" s="14">
        <f>IF(MAX(data!J:J)&lt;'Daily status(all)'!B210,"",SUM(SUMIFS(data!$K:$K,data!$I:$I,{"STATE_TRANSFER","LOCAL_TRANSFER","OTHER_RECURRENT"},data!J:J,"&lt;="&amp;'Daily status(all)'!B210)/100000))</f>
        <v>3314341.9377093995</v>
      </c>
      <c r="I210" s="15">
        <f>IF(MAX(data!J:J)&lt;'Daily status(all)'!B210,"",H210/$H$8)</f>
        <v>0.39202220572056806</v>
      </c>
      <c r="J210" s="14">
        <f>IF(MAX(data!J:J)&lt;'Daily status(all)'!B210,"",SUM(SUMIFS(data!$K:$K,data!$I:$I,{"CAPITAL_EXP"},data!J:J,"&lt;="&amp;'Daily status(all)'!B210)/100000))</f>
        <v>650390.97371159995</v>
      </c>
      <c r="K210" s="15">
        <f>IF(MAX(data!J:J)&lt;'Daily status(all)'!B210,"",J210/$J$8)</f>
        <v>0.20713207072894047</v>
      </c>
      <c r="L210" s="14">
        <f>IF(MAX(data!J:J)&lt;'Daily status(all)'!B210,"",SUM(SUMIFS(data!$K:$K,data!$I:$I,{31100,31200,32100,32200},data!J:J,"&lt;="&amp;'Daily status(all)'!B210)/100000))</f>
        <v>321356.66369100002</v>
      </c>
      <c r="M210" s="15">
        <f>IF(MAX(data!J:J)&lt;'Daily status(all)'!B210,"",L210/$L$8)</f>
        <v>0.20637356706504151</v>
      </c>
      <c r="N210" s="16">
        <f>IF(MAX(data!J:J)&lt;'Daily status(all)'!B210,"",H210+J210+L210)</f>
        <v>4286089.5751119992</v>
      </c>
      <c r="O210" s="15">
        <f>IF(MAX(data!J:J)&lt;'Daily status(all)'!B210,"",N210/$N$8)</f>
        <v>0.32589829639290735</v>
      </c>
      <c r="P210" s="17">
        <f t="shared" si="3"/>
        <v>0.86874497393713501</v>
      </c>
    </row>
    <row r="211" spans="1:16" x14ac:dyDescent="0.25">
      <c r="A211" s="12">
        <v>43500</v>
      </c>
      <c r="B211" s="8">
        <v>20751021</v>
      </c>
      <c r="C211" s="13" t="s">
        <v>215</v>
      </c>
      <c r="D211" s="14">
        <f>IF(MAX(data!D:D)&lt;'Daily status(all)'!A211,"",SUMIFS(data!$E:$E,data!$C:$C,11000,data!$D:$D,"&lt;="&amp;'Daily status(all)'!$A211)/100000)</f>
        <v>3376889.448841</v>
      </c>
      <c r="E211" s="14">
        <f>IF(MAX(data!D:D)&lt;'Daily status(all)'!A211,"",SUMIFS(data!$E:$E,data!$C:$C,14000,data!$D:$D,"&lt;="&amp;'Daily status(all)'!$A211)/100000)</f>
        <v>362695.15217419993</v>
      </c>
      <c r="F211" s="14">
        <f>IF(MAX(data!D:D)&lt;'Daily status(all)'!A211,"",SUM(D211:E211))</f>
        <v>3739584.6010151999</v>
      </c>
      <c r="G211" s="15">
        <f>IF(MAX(data!D:D)&lt;'Daily status(all)'!A211,"",F211/$F$8)</f>
        <v>0.44983804043882125</v>
      </c>
      <c r="H211" s="14">
        <f>IF(MAX(data!J:J)&lt;'Daily status(all)'!B211,"",SUM(SUMIFS(data!$K:$K,data!$I:$I,{"STATE_TRANSFER","LOCAL_TRANSFER","OTHER_RECURRENT"},data!J:J,"&lt;="&amp;'Daily status(all)'!B211)/100000))</f>
        <v>3333568.8494573995</v>
      </c>
      <c r="I211" s="15">
        <f>IF(MAX(data!J:J)&lt;'Daily status(all)'!B211,"",H211/$H$8)</f>
        <v>0.39429637552389707</v>
      </c>
      <c r="J211" s="14">
        <f>IF(MAX(data!J:J)&lt;'Daily status(all)'!B211,"",SUM(SUMIFS(data!$K:$K,data!$I:$I,{"CAPITAL_EXP"},data!J:J,"&lt;="&amp;'Daily status(all)'!B211)/100000))</f>
        <v>667800.02550159988</v>
      </c>
      <c r="K211" s="15">
        <f>IF(MAX(data!J:J)&lt;'Daily status(all)'!B211,"",J211/$J$8)</f>
        <v>0.21267638652119658</v>
      </c>
      <c r="L211" s="14">
        <f>IF(MAX(data!J:J)&lt;'Daily status(all)'!B211,"",SUM(SUMIFS(data!$K:$K,data!$I:$I,{31100,31200,32100,32200},data!J:J,"&lt;="&amp;'Daily status(all)'!B211)/100000))</f>
        <v>321356.66369100002</v>
      </c>
      <c r="M211" s="15">
        <f>IF(MAX(data!J:J)&lt;'Daily status(all)'!B211,"",L211/$L$8)</f>
        <v>0.20637356706504151</v>
      </c>
      <c r="N211" s="16">
        <f>IF(MAX(data!J:J)&lt;'Daily status(all)'!B211,"",H211+J211+L211)</f>
        <v>4322725.5386499995</v>
      </c>
      <c r="O211" s="15">
        <f>IF(MAX(data!J:J)&lt;'Daily status(all)'!B211,"",N211/$N$8)</f>
        <v>0.32868395868355954</v>
      </c>
      <c r="P211" s="17">
        <f t="shared" si="3"/>
        <v>0.86509878260350614</v>
      </c>
    </row>
    <row r="212" spans="1:16" x14ac:dyDescent="0.25">
      <c r="A212" s="12">
        <v>43501</v>
      </c>
      <c r="B212" s="8">
        <v>20751022</v>
      </c>
      <c r="C212" s="13" t="s">
        <v>216</v>
      </c>
      <c r="D212" s="14">
        <f>IF(MAX(data!D:D)&lt;'Daily status(all)'!A212,"",SUMIFS(data!$E:$E,data!$C:$C,11000,data!$D:$D,"&lt;="&amp;'Daily status(all)'!$A212)/100000)</f>
        <v>3397467.4979809998</v>
      </c>
      <c r="E212" s="14">
        <f>IF(MAX(data!D:D)&lt;'Daily status(all)'!A212,"",SUMIFS(data!$E:$E,data!$C:$C,14000,data!$D:$D,"&lt;="&amp;'Daily status(all)'!$A212)/100000)</f>
        <v>368468.03246820002</v>
      </c>
      <c r="F212" s="14">
        <f>IF(MAX(data!D:D)&lt;'Daily status(all)'!A212,"",SUM(D212:E212))</f>
        <v>3765935.5304492</v>
      </c>
      <c r="G212" s="15">
        <f>IF(MAX(data!D:D)&lt;'Daily status(all)'!A212,"",F212/$F$8)</f>
        <v>0.45300781776037569</v>
      </c>
      <c r="H212" s="14">
        <f>IF(MAX(data!J:J)&lt;'Daily status(all)'!B212,"",SUM(SUMIFS(data!$K:$K,data!$I:$I,{"STATE_TRANSFER","LOCAL_TRANSFER","OTHER_RECURRENT"},data!J:J,"&lt;="&amp;'Daily status(all)'!B212)/100000))</f>
        <v>3351531.7033873997</v>
      </c>
      <c r="I212" s="15">
        <f>IF(MAX(data!J:J)&lt;'Daily status(all)'!B212,"",H212/$H$8)</f>
        <v>0.39642103186624833</v>
      </c>
      <c r="J212" s="14">
        <f>IF(MAX(data!J:J)&lt;'Daily status(all)'!B212,"",SUM(SUMIFS(data!$K:$K,data!$I:$I,{"CAPITAL_EXP"},data!J:J,"&lt;="&amp;'Daily status(all)'!B212)/100000))</f>
        <v>671869.48673759983</v>
      </c>
      <c r="K212" s="15">
        <f>IF(MAX(data!J:J)&lt;'Daily status(all)'!B212,"",J212/$J$8)</f>
        <v>0.2139724007136346</v>
      </c>
      <c r="L212" s="14">
        <f>IF(MAX(data!J:J)&lt;'Daily status(all)'!B212,"",SUM(SUMIFS(data!$K:$K,data!$I:$I,{31100,31200,32100,32200},data!J:J,"&lt;="&amp;'Daily status(all)'!B212)/100000))</f>
        <v>321356.66369100002</v>
      </c>
      <c r="M212" s="15">
        <f>IF(MAX(data!J:J)&lt;'Daily status(all)'!B212,"",L212/$L$8)</f>
        <v>0.20637356706504151</v>
      </c>
      <c r="N212" s="16">
        <f>IF(MAX(data!J:J)&lt;'Daily status(all)'!B212,"",H212+J212+L212)</f>
        <v>4344757.8538159998</v>
      </c>
      <c r="O212" s="15">
        <f>IF(MAX(data!J:J)&lt;'Daily status(all)'!B212,"",N212/$N$8)</f>
        <v>0.33035921391384798</v>
      </c>
      <c r="P212" s="17">
        <f t="shared" si="3"/>
        <v>0.86677685089897005</v>
      </c>
    </row>
    <row r="213" spans="1:16" x14ac:dyDescent="0.25">
      <c r="A213" s="12">
        <v>43502</v>
      </c>
      <c r="B213" s="8">
        <v>20751023</v>
      </c>
      <c r="C213" s="13" t="s">
        <v>217</v>
      </c>
      <c r="D213" s="14">
        <f>IF(MAX(data!D:D)&lt;'Daily status(all)'!A213,"",SUMIFS(data!$E:$E,data!$C:$C,11000,data!$D:$D,"&lt;="&amp;'Daily status(all)'!$A213)/100000)</f>
        <v>3427194.4701309996</v>
      </c>
      <c r="E213" s="14">
        <f>IF(MAX(data!D:D)&lt;'Daily status(all)'!A213,"",SUMIFS(data!$E:$E,data!$C:$C,14000,data!$D:$D,"&lt;="&amp;'Daily status(all)'!$A213)/100000)</f>
        <v>368988.41997529997</v>
      </c>
      <c r="F213" s="14">
        <f>IF(MAX(data!D:D)&lt;'Daily status(all)'!A213,"",SUM(D213:E213))</f>
        <v>3796182.8901062994</v>
      </c>
      <c r="G213" s="15">
        <f>IF(MAX(data!D:D)&lt;'Daily status(all)'!A213,"",F213/$F$8)</f>
        <v>0.45664630022522062</v>
      </c>
      <c r="H213" s="14">
        <f>IF(MAX(data!J:J)&lt;'Daily status(all)'!B213,"",SUM(SUMIFS(data!$K:$K,data!$I:$I,{"STATE_TRANSFER","LOCAL_TRANSFER","OTHER_RECURRENT"},data!J:J,"&lt;="&amp;'Daily status(all)'!B213)/100000))</f>
        <v>3391588.1682674</v>
      </c>
      <c r="I213" s="15">
        <f>IF(MAX(data!J:J)&lt;'Daily status(all)'!B213,"",H213/$H$8)</f>
        <v>0.40115893278617537</v>
      </c>
      <c r="J213" s="14">
        <f>IF(MAX(data!J:J)&lt;'Daily status(all)'!B213,"",SUM(SUMIFS(data!$K:$K,data!$I:$I,{"CAPITAL_EXP"},data!J:J,"&lt;="&amp;'Daily status(all)'!B213)/100000))</f>
        <v>675651.33001459984</v>
      </c>
      <c r="K213" s="15">
        <f>IF(MAX(data!J:J)&lt;'Daily status(all)'!B213,"",J213/$J$8)</f>
        <v>0.21517681630487048</v>
      </c>
      <c r="L213" s="14">
        <f>IF(MAX(data!J:J)&lt;'Daily status(all)'!B213,"",SUM(SUMIFS(data!$K:$K,data!$I:$I,{31100,31200,32100,32200},data!J:J,"&lt;="&amp;'Daily status(all)'!B213)/100000))</f>
        <v>321356.66369100002</v>
      </c>
      <c r="M213" s="15">
        <f>IF(MAX(data!J:J)&lt;'Daily status(all)'!B213,"",L213/$L$8)</f>
        <v>0.20637356706504151</v>
      </c>
      <c r="N213" s="16">
        <f>IF(MAX(data!J:J)&lt;'Daily status(all)'!B213,"",H213+J213+L213)</f>
        <v>4388596.1619729996</v>
      </c>
      <c r="O213" s="15">
        <f>IF(MAX(data!J:J)&lt;'Daily status(all)'!B213,"",N213/$N$8)</f>
        <v>0.33369251567871838</v>
      </c>
      <c r="P213" s="17">
        <f t="shared" si="3"/>
        <v>0.86501075742627309</v>
      </c>
    </row>
    <row r="214" spans="1:16" x14ac:dyDescent="0.25">
      <c r="A214" s="12">
        <v>43503</v>
      </c>
      <c r="B214" s="8">
        <v>20751024</v>
      </c>
      <c r="C214" s="13" t="s">
        <v>218</v>
      </c>
      <c r="D214" s="14">
        <f>IF(MAX(data!D:D)&lt;'Daily status(all)'!A214,"",SUMIFS(data!$E:$E,data!$C:$C,11000,data!$D:$D,"&lt;="&amp;'Daily status(all)'!$A214)/100000)</f>
        <v>3451356.4917310006</v>
      </c>
      <c r="E214" s="14">
        <f>IF(MAX(data!D:D)&lt;'Daily status(all)'!A214,"",SUMIFS(data!$E:$E,data!$C:$C,14000,data!$D:$D,"&lt;="&amp;'Daily status(all)'!$A214)/100000)</f>
        <v>372983.61566730001</v>
      </c>
      <c r="F214" s="14">
        <f>IF(MAX(data!D:D)&lt;'Daily status(all)'!A214,"",SUM(D214:E214))</f>
        <v>3824340.1073983004</v>
      </c>
      <c r="G214" s="15">
        <f>IF(MAX(data!D:D)&lt;'Daily status(all)'!A214,"",F214/$F$8)</f>
        <v>0.46003335755971847</v>
      </c>
      <c r="H214" s="14">
        <f>IF(MAX(data!J:J)&lt;'Daily status(all)'!B214,"",SUM(SUMIFS(data!$K:$K,data!$I:$I,{"STATE_TRANSFER","LOCAL_TRANSFER","OTHER_RECURRENT"},data!J:J,"&lt;="&amp;'Daily status(all)'!B214)/100000))</f>
        <v>3420887.9662573999</v>
      </c>
      <c r="I214" s="15">
        <f>IF(MAX(data!J:J)&lt;'Daily status(all)'!B214,"",H214/$H$8)</f>
        <v>0.40462452917033875</v>
      </c>
      <c r="J214" s="14">
        <f>IF(MAX(data!J:J)&lt;'Daily status(all)'!B214,"",SUM(SUMIFS(data!$K:$K,data!$I:$I,{"CAPITAL_EXP"},data!J:J,"&lt;="&amp;'Daily status(all)'!B214)/100000))</f>
        <v>686694.43997459987</v>
      </c>
      <c r="K214" s="15">
        <f>IF(MAX(data!J:J)&lt;'Daily status(all)'!B214,"",J214/$J$8)</f>
        <v>0.21869375046563957</v>
      </c>
      <c r="L214" s="14">
        <f>IF(MAX(data!J:J)&lt;'Daily status(all)'!B214,"",SUM(SUMIFS(data!$K:$K,data!$I:$I,{31100,31200,32100,32200},data!J:J,"&lt;="&amp;'Daily status(all)'!B214)/100000))</f>
        <v>321356.66369100002</v>
      </c>
      <c r="M214" s="15">
        <f>IF(MAX(data!J:J)&lt;'Daily status(all)'!B214,"",L214/$L$8)</f>
        <v>0.20637356706504151</v>
      </c>
      <c r="N214" s="16">
        <f>IF(MAX(data!J:J)&lt;'Daily status(all)'!B214,"",H214+J214+L214)</f>
        <v>4428939.0699229995</v>
      </c>
      <c r="O214" s="15">
        <f>IF(MAX(data!J:J)&lt;'Daily status(all)'!B214,"",N214/$N$8)</f>
        <v>0.33676004022341888</v>
      </c>
      <c r="P214" s="17">
        <f t="shared" si="3"/>
        <v>0.8634889861929822</v>
      </c>
    </row>
    <row r="215" spans="1:16" x14ac:dyDescent="0.25">
      <c r="A215" s="12">
        <v>43504</v>
      </c>
      <c r="B215" s="8">
        <v>20751025</v>
      </c>
      <c r="C215" s="13" t="s">
        <v>219</v>
      </c>
      <c r="D215" s="14">
        <f>IF(MAX(data!D:D)&lt;'Daily status(all)'!A215,"",SUMIFS(data!$E:$E,data!$C:$C,11000,data!$D:$D,"&lt;="&amp;'Daily status(all)'!$A215)/100000)</f>
        <v>3483395.2286710003</v>
      </c>
      <c r="E215" s="14">
        <f>IF(MAX(data!D:D)&lt;'Daily status(all)'!A215,"",SUMIFS(data!$E:$E,data!$C:$C,14000,data!$D:$D,"&lt;="&amp;'Daily status(all)'!$A215)/100000)</f>
        <v>373534.1437971</v>
      </c>
      <c r="F215" s="14">
        <f>IF(MAX(data!D:D)&lt;'Daily status(all)'!A215,"",SUM(D215:E215))</f>
        <v>3856929.3724681004</v>
      </c>
      <c r="G215" s="15">
        <f>IF(MAX(data!D:D)&lt;'Daily status(all)'!A215,"",F215/$F$8)</f>
        <v>0.4639535499613987</v>
      </c>
      <c r="H215" s="14">
        <f>IF(MAX(data!J:J)&lt;'Daily status(all)'!B215,"",SUM(SUMIFS(data!$K:$K,data!$I:$I,{"STATE_TRANSFER","LOCAL_TRANSFER","OTHER_RECURRENT"},data!J:J,"&lt;="&amp;'Daily status(all)'!B215)/100000))</f>
        <v>3434069.0278773997</v>
      </c>
      <c r="I215" s="15">
        <f>IF(MAX(data!J:J)&lt;'Daily status(all)'!B215,"",H215/$H$8)</f>
        <v>0.40618359246167263</v>
      </c>
      <c r="J215" s="14">
        <f>IF(MAX(data!J:J)&lt;'Daily status(all)'!B215,"",SUM(SUMIFS(data!$K:$K,data!$I:$I,{"CAPITAL_EXP"},data!J:J,"&lt;="&amp;'Daily status(all)'!B215)/100000))</f>
        <v>692713.53001159977</v>
      </c>
      <c r="K215" s="15">
        <f>IF(MAX(data!J:J)&lt;'Daily status(all)'!B215,"",J215/$J$8)</f>
        <v>0.22061066910944069</v>
      </c>
      <c r="L215" s="14">
        <f>IF(MAX(data!J:J)&lt;'Daily status(all)'!B215,"",SUM(SUMIFS(data!$K:$K,data!$I:$I,{31100,31200,32100,32200},data!J:J,"&lt;="&amp;'Daily status(all)'!B215)/100000))</f>
        <v>321356.66369100002</v>
      </c>
      <c r="M215" s="15">
        <f>IF(MAX(data!J:J)&lt;'Daily status(all)'!B215,"",L215/$L$8)</f>
        <v>0.20637356706504151</v>
      </c>
      <c r="N215" s="16">
        <f>IF(MAX(data!J:J)&lt;'Daily status(all)'!B215,"",H215+J215+L215)</f>
        <v>4448139.2215799997</v>
      </c>
      <c r="O215" s="15">
        <f>IF(MAX(data!J:J)&lt;'Daily status(all)'!B215,"",N215/$N$8)</f>
        <v>0.33821994828316548</v>
      </c>
      <c r="P215" s="17">
        <f t="shared" si="3"/>
        <v>0.86708827676893196</v>
      </c>
    </row>
    <row r="216" spans="1:16" x14ac:dyDescent="0.25">
      <c r="A216" s="12">
        <v>43505</v>
      </c>
      <c r="B216" s="8">
        <v>20751026</v>
      </c>
      <c r="C216" s="13" t="s">
        <v>220</v>
      </c>
      <c r="D216" s="14">
        <f>IF(MAX(data!D:D)&lt;'Daily status(all)'!A216,"",SUMIFS(data!$E:$E,data!$C:$C,11000,data!$D:$D,"&lt;="&amp;'Daily status(all)'!$A216)/100000)</f>
        <v>3487646.3616479998</v>
      </c>
      <c r="E216" s="14">
        <f>IF(MAX(data!D:D)&lt;'Daily status(all)'!A216,"",SUMIFS(data!$E:$E,data!$C:$C,14000,data!$D:$D,"&lt;="&amp;'Daily status(all)'!$A216)/100000)</f>
        <v>373536.27338790003</v>
      </c>
      <c r="F216" s="14">
        <f>IF(MAX(data!D:D)&lt;'Daily status(all)'!A216,"",SUM(D216:E216))</f>
        <v>3861182.6350358999</v>
      </c>
      <c r="G216" s="15">
        <f>IF(MAX(data!D:D)&lt;'Daily status(all)'!A216,"",F216/$F$8)</f>
        <v>0.46446517879270027</v>
      </c>
      <c r="H216" s="14">
        <f>IF(MAX(data!J:J)&lt;'Daily status(all)'!B216,"",SUM(SUMIFS(data!$K:$K,data!$I:$I,{"STATE_TRANSFER","LOCAL_TRANSFER","OTHER_RECURRENT"},data!J:J,"&lt;="&amp;'Daily status(all)'!B216)/100000))</f>
        <v>3434101.7529674</v>
      </c>
      <c r="I216" s="15">
        <f>IF(MAX(data!J:J)&lt;'Daily status(all)'!B216,"",H216/$H$8)</f>
        <v>0.40618746320349874</v>
      </c>
      <c r="J216" s="14">
        <f>IF(MAX(data!J:J)&lt;'Daily status(all)'!B216,"",SUM(SUMIFS(data!$K:$K,data!$I:$I,{"CAPITAL_EXP"},data!J:J,"&lt;="&amp;'Daily status(all)'!B216)/100000))</f>
        <v>692713.53001159977</v>
      </c>
      <c r="K216" s="15">
        <f>IF(MAX(data!J:J)&lt;'Daily status(all)'!B216,"",J216/$J$8)</f>
        <v>0.22061066910944069</v>
      </c>
      <c r="L216" s="14">
        <f>IF(MAX(data!J:J)&lt;'Daily status(all)'!B216,"",SUM(SUMIFS(data!$K:$K,data!$I:$I,{31100,31200,32100,32200},data!J:J,"&lt;="&amp;'Daily status(all)'!B216)/100000))</f>
        <v>321356.66369100002</v>
      </c>
      <c r="M216" s="15">
        <f>IF(MAX(data!J:J)&lt;'Daily status(all)'!B216,"",L216/$L$8)</f>
        <v>0.20637356706504151</v>
      </c>
      <c r="N216" s="16">
        <f>IF(MAX(data!J:J)&lt;'Daily status(all)'!B216,"",H216+J216+L216)</f>
        <v>4448171.9466699995</v>
      </c>
      <c r="O216" s="15">
        <f>IF(MAX(data!J:J)&lt;'Daily status(all)'!B216,"",N216/$N$8)</f>
        <v>0.33822243657719042</v>
      </c>
      <c r="P216" s="17">
        <f t="shared" si="3"/>
        <v>0.86803807976138758</v>
      </c>
    </row>
    <row r="217" spans="1:16" x14ac:dyDescent="0.25">
      <c r="A217" s="12">
        <v>43506</v>
      </c>
      <c r="B217" s="8">
        <v>20751027</v>
      </c>
      <c r="C217" s="13" t="s">
        <v>221</v>
      </c>
      <c r="D217" s="14">
        <f>IF(MAX(data!D:D)&lt;'Daily status(all)'!A217,"",SUMIFS(data!$E:$E,data!$C:$C,11000,data!$D:$D,"&lt;="&amp;'Daily status(all)'!$A217)/100000)</f>
        <v>3517048.7574979998</v>
      </c>
      <c r="E217" s="14">
        <f>IF(MAX(data!D:D)&lt;'Daily status(all)'!A217,"",SUMIFS(data!$E:$E,data!$C:$C,14000,data!$D:$D,"&lt;="&amp;'Daily status(all)'!$A217)/100000)</f>
        <v>374265.45976900001</v>
      </c>
      <c r="F217" s="14">
        <f>IF(MAX(data!D:D)&lt;'Daily status(all)'!A217,"",SUM(D217:E217))</f>
        <v>3891314.2172669997</v>
      </c>
      <c r="G217" s="15">
        <f>IF(MAX(data!D:D)&lt;'Daily status(all)'!A217,"",F217/$F$8)</f>
        <v>0.46808973428543588</v>
      </c>
      <c r="H217" s="14">
        <f>IF(MAX(data!J:J)&lt;'Daily status(all)'!B217,"",SUM(SUMIFS(data!$K:$K,data!$I:$I,{"STATE_TRANSFER","LOCAL_TRANSFER","OTHER_RECURRENT"},data!J:J,"&lt;="&amp;'Daily status(all)'!B217)/100000))</f>
        <v>3457835.7792903995</v>
      </c>
      <c r="I217" s="15">
        <f>IF(MAX(data!J:J)&lt;'Daily status(all)'!B217,"",H217/$H$8)</f>
        <v>0.40899473702274824</v>
      </c>
      <c r="J217" s="14">
        <f>IF(MAX(data!J:J)&lt;'Daily status(all)'!B217,"",SUM(SUMIFS(data!$K:$K,data!$I:$I,{"CAPITAL_EXP"},data!J:J,"&lt;="&amp;'Daily status(all)'!B217)/100000))</f>
        <v>696434.7571115999</v>
      </c>
      <c r="K217" s="15">
        <f>IF(MAX(data!J:J)&lt;'Daily status(all)'!B217,"",J217/$J$8)</f>
        <v>0.221795780075045</v>
      </c>
      <c r="L217" s="14">
        <f>IF(MAX(data!J:J)&lt;'Daily status(all)'!B217,"",SUM(SUMIFS(data!$K:$K,data!$I:$I,{31100,31200,32100,32200},data!J:J,"&lt;="&amp;'Daily status(all)'!B217)/100000))</f>
        <v>321356.66369100002</v>
      </c>
      <c r="M217" s="15">
        <f>IF(MAX(data!J:J)&lt;'Daily status(all)'!B217,"",L217/$L$8)</f>
        <v>0.20637356706504151</v>
      </c>
      <c r="N217" s="16">
        <f>IF(MAX(data!J:J)&lt;'Daily status(all)'!B217,"",H217+J217+L217)</f>
        <v>4475627.2000929993</v>
      </c>
      <c r="O217" s="15">
        <f>IF(MAX(data!J:J)&lt;'Daily status(all)'!B217,"",N217/$N$8)</f>
        <v>0.34031003184574182</v>
      </c>
      <c r="P217" s="17">
        <f t="shared" si="3"/>
        <v>0.86944556445321042</v>
      </c>
    </row>
    <row r="218" spans="1:16" x14ac:dyDescent="0.25">
      <c r="A218" s="12">
        <v>43507</v>
      </c>
      <c r="B218" s="8">
        <v>20751028</v>
      </c>
      <c r="C218" s="13" t="s">
        <v>222</v>
      </c>
      <c r="D218" s="14">
        <f>IF(MAX(data!D:D)&lt;'Daily status(all)'!A218,"",SUMIFS(data!$E:$E,data!$C:$C,11000,data!$D:$D,"&lt;="&amp;'Daily status(all)'!$A218)/100000)</f>
        <v>3539226.0752879991</v>
      </c>
      <c r="E218" s="14">
        <f>IF(MAX(data!D:D)&lt;'Daily status(all)'!A218,"",SUMIFS(data!$E:$E,data!$C:$C,14000,data!$D:$D,"&lt;="&amp;'Daily status(all)'!$A218)/100000)</f>
        <v>375729.37845299998</v>
      </c>
      <c r="F218" s="14">
        <f>IF(MAX(data!D:D)&lt;'Daily status(all)'!A218,"",SUM(D218:E218))</f>
        <v>3914955.4537409991</v>
      </c>
      <c r="G218" s="15">
        <f>IF(MAX(data!D:D)&lt;'Daily status(all)'!A218,"",F218/$F$8)</f>
        <v>0.47093356017083704</v>
      </c>
      <c r="H218" s="14">
        <f>IF(MAX(data!J:J)&lt;'Daily status(all)'!B218,"",SUM(SUMIFS(data!$K:$K,data!$I:$I,{"STATE_TRANSFER","LOCAL_TRANSFER","OTHER_RECURRENT"},data!J:J,"&lt;="&amp;'Daily status(all)'!B218)/100000))</f>
        <v>3487415.6832903996</v>
      </c>
      <c r="I218" s="15">
        <f>IF(MAX(data!J:J)&lt;'Daily status(all)'!B218,"",H218/$H$8)</f>
        <v>0.41249346450139124</v>
      </c>
      <c r="J218" s="14">
        <f>IF(MAX(data!J:J)&lt;'Daily status(all)'!B218,"",SUM(SUMIFS(data!$K:$K,data!$I:$I,{"CAPITAL_EXP"},data!J:J,"&lt;="&amp;'Daily status(all)'!B218)/100000))</f>
        <v>699680.34016059979</v>
      </c>
      <c r="K218" s="15">
        <f>IF(MAX(data!J:J)&lt;'Daily status(all)'!B218,"",J218/$J$8)</f>
        <v>0.22282941117515953</v>
      </c>
      <c r="L218" s="14">
        <f>IF(MAX(data!J:J)&lt;'Daily status(all)'!B218,"",SUM(SUMIFS(data!$K:$K,data!$I:$I,{31100,31200,32100,32200},data!J:J,"&lt;="&amp;'Daily status(all)'!B218)/100000))</f>
        <v>321356.66369100002</v>
      </c>
      <c r="M218" s="15">
        <f>IF(MAX(data!J:J)&lt;'Daily status(all)'!B218,"",L218/$L$8)</f>
        <v>0.20637356706504151</v>
      </c>
      <c r="N218" s="16">
        <f>IF(MAX(data!J:J)&lt;'Daily status(all)'!B218,"",H218+J218+L218)</f>
        <v>4508452.6871419996</v>
      </c>
      <c r="O218" s="15">
        <f>IF(MAX(data!J:J)&lt;'Daily status(all)'!B218,"",N218/$N$8)</f>
        <v>0.34280595968860711</v>
      </c>
      <c r="P218" s="17">
        <f t="shared" si="3"/>
        <v>0.86835899706929598</v>
      </c>
    </row>
    <row r="219" spans="1:16" x14ac:dyDescent="0.25">
      <c r="A219" s="12">
        <v>43508</v>
      </c>
      <c r="B219" s="8">
        <v>20751029</v>
      </c>
      <c r="C219" s="13" t="s">
        <v>223</v>
      </c>
      <c r="D219" s="14">
        <f>IF(MAX(data!D:D)&lt;'Daily status(all)'!A219,"",SUMIFS(data!$E:$E,data!$C:$C,11000,data!$D:$D,"&lt;="&amp;'Daily status(all)'!$A219)/100000)</f>
        <v>3551392.7112079994</v>
      </c>
      <c r="E219" s="14">
        <f>IF(MAX(data!D:D)&lt;'Daily status(all)'!A219,"",SUMIFS(data!$E:$E,data!$C:$C,14000,data!$D:$D,"&lt;="&amp;'Daily status(all)'!$A219)/100000)</f>
        <v>377347.93387499999</v>
      </c>
      <c r="F219" s="14">
        <f>IF(MAX(data!D:D)&lt;'Daily status(all)'!A219,"",SUM(D219:E219))</f>
        <v>3928740.6450829995</v>
      </c>
      <c r="G219" s="15">
        <f>IF(MAX(data!D:D)&lt;'Daily status(all)'!A219,"",F219/$F$8)</f>
        <v>0.47259179340312607</v>
      </c>
      <c r="H219" s="14">
        <f>IF(MAX(data!J:J)&lt;'Daily status(all)'!B219,"",SUM(SUMIFS(data!$K:$K,data!$I:$I,{"STATE_TRANSFER","LOCAL_TRANSFER","OTHER_RECURRENT"},data!J:J,"&lt;="&amp;'Daily status(all)'!B219)/100000))</f>
        <v>3510778.3648263998</v>
      </c>
      <c r="I219" s="15">
        <f>IF(MAX(data!J:J)&lt;'Daily status(all)'!B219,"",H219/$H$8)</f>
        <v>0.41525681545292875</v>
      </c>
      <c r="J219" s="14">
        <f>IF(MAX(data!J:J)&lt;'Daily status(all)'!B219,"",SUM(SUMIFS(data!$K:$K,data!$I:$I,{"CAPITAL_EXP"},data!J:J,"&lt;="&amp;'Daily status(all)'!B219)/100000))</f>
        <v>706612.64040859987</v>
      </c>
      <c r="K219" s="15">
        <f>IF(MAX(data!J:J)&lt;'Daily status(all)'!B219,"",J219/$J$8)</f>
        <v>0.22503716276354446</v>
      </c>
      <c r="L219" s="14">
        <f>IF(MAX(data!J:J)&lt;'Daily status(all)'!B219,"",SUM(SUMIFS(data!$K:$K,data!$I:$I,{31100,31200,32100,32200},data!J:J,"&lt;="&amp;'Daily status(all)'!B219)/100000))</f>
        <v>321356.66369100002</v>
      </c>
      <c r="M219" s="15">
        <f>IF(MAX(data!J:J)&lt;'Daily status(all)'!B219,"",L219/$L$8)</f>
        <v>0.20637356706504151</v>
      </c>
      <c r="N219" s="16">
        <f>IF(MAX(data!J:J)&lt;'Daily status(all)'!B219,"",H219+J219+L219)</f>
        <v>4538747.6689259997</v>
      </c>
      <c r="O219" s="15">
        <f>IF(MAX(data!J:J)&lt;'Daily status(all)'!B219,"",N219/$N$8)</f>
        <v>0.34510947733088637</v>
      </c>
      <c r="P219" s="17">
        <f t="shared" si="3"/>
        <v>0.86560014604483493</v>
      </c>
    </row>
    <row r="220" spans="1:16" x14ac:dyDescent="0.25">
      <c r="A220" s="12">
        <v>43509</v>
      </c>
      <c r="B220" s="8">
        <v>20751101</v>
      </c>
      <c r="C220" s="13" t="s">
        <v>224</v>
      </c>
      <c r="D220" s="14">
        <f>IF(MAX(data!D:D)&lt;'Daily status(all)'!A220,"",SUMIFS(data!$E:$E,data!$C:$C,11000,data!$D:$D,"&lt;="&amp;'Daily status(all)'!$A220)/100000)</f>
        <v>3569465.9531579991</v>
      </c>
      <c r="E220" s="14">
        <f>IF(MAX(data!D:D)&lt;'Daily status(all)'!A220,"",SUMIFS(data!$E:$E,data!$C:$C,14000,data!$D:$D,"&lt;="&amp;'Daily status(all)'!$A220)/100000)</f>
        <v>378333.27078260004</v>
      </c>
      <c r="F220" s="14">
        <f>IF(MAX(data!D:D)&lt;'Daily status(all)'!A220,"",SUM(D220:E220))</f>
        <v>3947799.2239405992</v>
      </c>
      <c r="G220" s="15">
        <f>IF(MAX(data!D:D)&lt;'Daily status(all)'!A220,"",F220/$F$8)</f>
        <v>0.47488436722657268</v>
      </c>
      <c r="H220" s="14">
        <f>IF(MAX(data!J:J)&lt;'Daily status(all)'!B220,"",SUM(SUMIFS(data!$K:$K,data!$I:$I,{"STATE_TRANSFER","LOCAL_TRANSFER","OTHER_RECURRENT"},data!J:J,"&lt;="&amp;'Daily status(all)'!B220)/100000))</f>
        <v>3529444.9785863999</v>
      </c>
      <c r="I220" s="15">
        <f>IF(MAX(data!J:J)&lt;'Daily status(all)'!B220,"",H220/$H$8)</f>
        <v>0.41746471289895587</v>
      </c>
      <c r="J220" s="14">
        <f>IF(MAX(data!J:J)&lt;'Daily status(all)'!B220,"",SUM(SUMIFS(data!$K:$K,data!$I:$I,{"CAPITAL_EXP"},data!J:J,"&lt;="&amp;'Daily status(all)'!B220)/100000))</f>
        <v>712974.50883860001</v>
      </c>
      <c r="K220" s="15">
        <f>IF(MAX(data!J:J)&lt;'Daily status(all)'!B220,"",J220/$J$8)</f>
        <v>0.22706324712644849</v>
      </c>
      <c r="L220" s="14">
        <f>IF(MAX(data!J:J)&lt;'Daily status(all)'!B220,"",SUM(SUMIFS(data!$K:$K,data!$I:$I,{31100,31200,32100,32200},data!J:J,"&lt;="&amp;'Daily status(all)'!B220)/100000))</f>
        <v>321356.66369100002</v>
      </c>
      <c r="M220" s="15">
        <f>IF(MAX(data!J:J)&lt;'Daily status(all)'!B220,"",L220/$L$8)</f>
        <v>0.20637356706504151</v>
      </c>
      <c r="N220" s="16">
        <f>IF(MAX(data!J:J)&lt;'Daily status(all)'!B220,"",H220+J220+L220)</f>
        <v>4563776.1511159996</v>
      </c>
      <c r="O220" s="15">
        <f>IF(MAX(data!J:J)&lt;'Daily status(all)'!B220,"",N220/$N$8)</f>
        <v>0.34701254994849678</v>
      </c>
      <c r="P220" s="17">
        <f t="shared" si="3"/>
        <v>0.86502911037282737</v>
      </c>
    </row>
    <row r="221" spans="1:16" x14ac:dyDescent="0.25">
      <c r="A221" s="12">
        <v>43510</v>
      </c>
      <c r="B221" s="8">
        <v>20751102</v>
      </c>
      <c r="C221" s="13" t="s">
        <v>225</v>
      </c>
      <c r="D221" s="14">
        <f>IF(MAX(data!D:D)&lt;'Daily status(all)'!A221,"",SUMIFS(data!$E:$E,data!$C:$C,11000,data!$D:$D,"&lt;="&amp;'Daily status(all)'!$A221)/100000)</f>
        <v>3579301.3752830001</v>
      </c>
      <c r="E221" s="14">
        <f>IF(MAX(data!D:D)&lt;'Daily status(all)'!A221,"",SUMIFS(data!$E:$E,data!$C:$C,14000,data!$D:$D,"&lt;="&amp;'Daily status(all)'!$A221)/100000)</f>
        <v>378801.02870640001</v>
      </c>
      <c r="F221" s="14">
        <f>IF(MAX(data!D:D)&lt;'Daily status(all)'!A221,"",SUM(D221:E221))</f>
        <v>3958102.4039894002</v>
      </c>
      <c r="G221" s="15">
        <f>IF(MAX(data!D:D)&lt;'Daily status(all)'!A221,"",F221/$F$8)</f>
        <v>0.47612374614640851</v>
      </c>
      <c r="H221" s="14">
        <f>IF(MAX(data!J:J)&lt;'Daily status(all)'!B221,"",SUM(SUMIFS(data!$K:$K,data!$I:$I,{"STATE_TRANSFER","LOCAL_TRANSFER","OTHER_RECURRENT"},data!J:J,"&lt;="&amp;'Daily status(all)'!B221)/100000))</f>
        <v>3538152.3094713995</v>
      </c>
      <c r="I221" s="15">
        <f>IF(MAX(data!J:J)&lt;'Daily status(all)'!B221,"",H221/$H$8)</f>
        <v>0.41849462083351119</v>
      </c>
      <c r="J221" s="14">
        <f>IF(MAX(data!J:J)&lt;'Daily status(all)'!B221,"",SUM(SUMIFS(data!$K:$K,data!$I:$I,{"CAPITAL_EXP"},data!J:J,"&lt;="&amp;'Daily status(all)'!B221)/100000))</f>
        <v>717644.6391135999</v>
      </c>
      <c r="K221" s="15">
        <f>IF(MAX(data!J:J)&lt;'Daily status(all)'!B221,"",J221/$J$8)</f>
        <v>0.22855055828778634</v>
      </c>
      <c r="L221" s="14">
        <f>IF(MAX(data!J:J)&lt;'Daily status(all)'!B221,"",SUM(SUMIFS(data!$K:$K,data!$I:$I,{31100,31200,32100,32200},data!J:J,"&lt;="&amp;'Daily status(all)'!B221)/100000))</f>
        <v>323056.66369100002</v>
      </c>
      <c r="M221" s="15">
        <f>IF(MAX(data!J:J)&lt;'Daily status(all)'!B221,"",L221/$L$8)</f>
        <v>0.20746529816524958</v>
      </c>
      <c r="N221" s="16">
        <f>IF(MAX(data!J:J)&lt;'Daily status(all)'!B221,"",H221+J221+L221)</f>
        <v>4578853.612276</v>
      </c>
      <c r="O221" s="15">
        <f>IF(MAX(data!J:J)&lt;'Daily status(all)'!B221,"",N221/$N$8)</f>
        <v>0.34815898396949974</v>
      </c>
      <c r="P221" s="17">
        <f t="shared" si="3"/>
        <v>0.86443086832425631</v>
      </c>
    </row>
    <row r="222" spans="1:16" x14ac:dyDescent="0.25">
      <c r="A222" s="12">
        <v>43511</v>
      </c>
      <c r="B222" s="8">
        <v>20751103</v>
      </c>
      <c r="C222" s="13" t="s">
        <v>226</v>
      </c>
      <c r="D222" s="14">
        <f>IF(MAX(data!D:D)&lt;'Daily status(all)'!A222,"",SUMIFS(data!$E:$E,data!$C:$C,11000,data!$D:$D,"&lt;="&amp;'Daily status(all)'!$A222)/100000)</f>
        <v>3581896.9813079997</v>
      </c>
      <c r="E222" s="14">
        <f>IF(MAX(data!D:D)&lt;'Daily status(all)'!A222,"",SUMIFS(data!$E:$E,data!$C:$C,14000,data!$D:$D,"&lt;="&amp;'Daily status(all)'!$A222)/100000)</f>
        <v>379118.2287414</v>
      </c>
      <c r="F222" s="14">
        <f>IF(MAX(data!D:D)&lt;'Daily status(all)'!A222,"",SUM(D222:E222))</f>
        <v>3961015.2100493996</v>
      </c>
      <c r="G222" s="15">
        <f>IF(MAX(data!D:D)&lt;'Daily status(all)'!A222,"",F222/$F$8)</f>
        <v>0.47647413024250646</v>
      </c>
      <c r="H222" s="14">
        <f>IF(MAX(data!J:J)&lt;'Daily status(all)'!B222,"",SUM(SUMIFS(data!$K:$K,data!$I:$I,{"STATE_TRANSFER","LOCAL_TRANSFER","OTHER_RECURRENT"},data!J:J,"&lt;="&amp;'Daily status(all)'!B222)/100000))</f>
        <v>3545511.6389983995</v>
      </c>
      <c r="I222" s="15">
        <f>IF(MAX(data!J:J)&lt;'Daily status(all)'!B222,"",H222/$H$8)</f>
        <v>0.41936508641854159</v>
      </c>
      <c r="J222" s="14">
        <f>IF(MAX(data!J:J)&lt;'Daily status(all)'!B222,"",SUM(SUMIFS(data!$K:$K,data!$I:$I,{"CAPITAL_EXP"},data!J:J,"&lt;="&amp;'Daily status(all)'!B222)/100000))</f>
        <v>718040.21195639984</v>
      </c>
      <c r="K222" s="15">
        <f>IF(MAX(data!J:J)&lt;'Daily status(all)'!B222,"",J222/$J$8)</f>
        <v>0.22867653762231752</v>
      </c>
      <c r="L222" s="14">
        <f>IF(MAX(data!J:J)&lt;'Daily status(all)'!B222,"",SUM(SUMIFS(data!$K:$K,data!$I:$I,{31100,31200,32100,32200},data!J:J,"&lt;="&amp;'Daily status(all)'!B222)/100000))</f>
        <v>323056.66369100002</v>
      </c>
      <c r="M222" s="15">
        <f>IF(MAX(data!J:J)&lt;'Daily status(all)'!B222,"",L222/$L$8)</f>
        <v>0.20746529816524958</v>
      </c>
      <c r="N222" s="16">
        <f>IF(MAX(data!J:J)&lt;'Daily status(all)'!B222,"",H222+J222+L222)</f>
        <v>4586608.5146457991</v>
      </c>
      <c r="O222" s="15">
        <f>IF(MAX(data!J:J)&lt;'Daily status(all)'!B222,"",N222/$N$8)</f>
        <v>0.34874863787820154</v>
      </c>
      <c r="P222" s="17">
        <f t="shared" si="3"/>
        <v>0.8636043816256006</v>
      </c>
    </row>
    <row r="223" spans="1:16" x14ac:dyDescent="0.25">
      <c r="A223" s="12">
        <v>43512</v>
      </c>
      <c r="B223" s="8">
        <v>20751104</v>
      </c>
      <c r="C223" s="13" t="s">
        <v>227</v>
      </c>
      <c r="D223" s="14">
        <f>IF(MAX(data!D:D)&lt;'Daily status(all)'!A223,"",SUMIFS(data!$E:$E,data!$C:$C,11000,data!$D:$D,"&lt;="&amp;'Daily status(all)'!$A223)/100000)</f>
        <v>3581950.1266879998</v>
      </c>
      <c r="E223" s="14">
        <f>IF(MAX(data!D:D)&lt;'Daily status(all)'!A223,"",SUMIFS(data!$E:$E,data!$C:$C,14000,data!$D:$D,"&lt;="&amp;'Daily status(all)'!$A223)/100000)</f>
        <v>379118.47538359999</v>
      </c>
      <c r="F223" s="14">
        <f>IF(MAX(data!D:D)&lt;'Daily status(all)'!A223,"",SUM(D223:E223))</f>
        <v>3961068.6020716</v>
      </c>
      <c r="G223" s="15">
        <f>IF(MAX(data!D:D)&lt;'Daily status(all)'!A223,"",F223/$F$8)</f>
        <v>0.47648055281752588</v>
      </c>
      <c r="H223" s="14">
        <f>IF(MAX(data!J:J)&lt;'Daily status(all)'!B223,"",SUM(SUMIFS(data!$K:$K,data!$I:$I,{"STATE_TRANSFER","LOCAL_TRANSFER","OTHER_RECURRENT"},data!J:J,"&lt;="&amp;'Daily status(all)'!B223)/100000))</f>
        <v>3545513.8127583996</v>
      </c>
      <c r="I223" s="15">
        <f>IF(MAX(data!J:J)&lt;'Daily status(all)'!B223,"",H223/$H$8)</f>
        <v>0.4193653435320821</v>
      </c>
      <c r="J223" s="14">
        <f>IF(MAX(data!J:J)&lt;'Daily status(all)'!B223,"",SUM(SUMIFS(data!$K:$K,data!$I:$I,{"CAPITAL_EXP"},data!J:J,"&lt;="&amp;'Daily status(all)'!B223)/100000))</f>
        <v>718040.21195639984</v>
      </c>
      <c r="K223" s="15">
        <f>IF(MAX(data!J:J)&lt;'Daily status(all)'!B223,"",J223/$J$8)</f>
        <v>0.22867653762231752</v>
      </c>
      <c r="L223" s="14">
        <f>IF(MAX(data!J:J)&lt;'Daily status(all)'!B223,"",SUM(SUMIFS(data!$K:$K,data!$I:$I,{31100,31200,32100,32200},data!J:J,"&lt;="&amp;'Daily status(all)'!B223)/100000))</f>
        <v>323056.66369100002</v>
      </c>
      <c r="M223" s="15">
        <f>IF(MAX(data!J:J)&lt;'Daily status(all)'!B223,"",L223/$L$8)</f>
        <v>0.20746529816524958</v>
      </c>
      <c r="N223" s="16">
        <f>IF(MAX(data!J:J)&lt;'Daily status(all)'!B223,"",H223+J223+L223)</f>
        <v>4586610.6884057997</v>
      </c>
      <c r="O223" s="15">
        <f>IF(MAX(data!J:J)&lt;'Daily status(all)'!B223,"",N223/$N$8)</f>
        <v>0.3487488031628202</v>
      </c>
      <c r="P223" s="17">
        <f t="shared" si="3"/>
        <v>0.86361561317696578</v>
      </c>
    </row>
    <row r="224" spans="1:16" x14ac:dyDescent="0.25">
      <c r="A224" s="12">
        <v>43513</v>
      </c>
      <c r="B224" s="8">
        <v>20751105</v>
      </c>
      <c r="C224" s="13" t="s">
        <v>228</v>
      </c>
      <c r="D224" s="14">
        <f>IF(MAX(data!D:D)&lt;'Daily status(all)'!A224,"",SUMIFS(data!$E:$E,data!$C:$C,11000,data!$D:$D,"&lt;="&amp;'Daily status(all)'!$A224)/100000)</f>
        <v>3605558.3255980001</v>
      </c>
      <c r="E224" s="14">
        <f>IF(MAX(data!D:D)&lt;'Daily status(all)'!A224,"",SUMIFS(data!$E:$E,data!$C:$C,14000,data!$D:$D,"&lt;="&amp;'Daily status(all)'!$A224)/100000)</f>
        <v>380226.96792260004</v>
      </c>
      <c r="F224" s="14">
        <f>IF(MAX(data!D:D)&lt;'Daily status(all)'!A224,"",SUM(D224:E224))</f>
        <v>3985785.2935206001</v>
      </c>
      <c r="G224" s="15">
        <f>IF(MAX(data!D:D)&lt;'Daily status(all)'!A224,"",F224/$F$8)</f>
        <v>0.47945374616219066</v>
      </c>
      <c r="H224" s="14">
        <f>IF(MAX(data!J:J)&lt;'Daily status(all)'!B224,"",SUM(SUMIFS(data!$K:$K,data!$I:$I,{"STATE_TRANSFER","LOCAL_TRANSFER","OTHER_RECURRENT"},data!J:J,"&lt;="&amp;'Daily status(all)'!B224)/100000))</f>
        <v>3554866.3236523997</v>
      </c>
      <c r="I224" s="15">
        <f>IF(MAX(data!J:J)&lt;'Daily status(all)'!B224,"",H224/$H$8)</f>
        <v>0.4204715637165406</v>
      </c>
      <c r="J224" s="14">
        <f>IF(MAX(data!J:J)&lt;'Daily status(all)'!B224,"",SUM(SUMIFS(data!$K:$K,data!$I:$I,{"CAPITAL_EXP"},data!J:J,"&lt;="&amp;'Daily status(all)'!B224)/100000))</f>
        <v>735102.12592639984</v>
      </c>
      <c r="K224" s="15">
        <f>IF(MAX(data!J:J)&lt;'Daily status(all)'!B224,"",J224/$J$8)</f>
        <v>0.2341102993349643</v>
      </c>
      <c r="L224" s="14">
        <f>IF(MAX(data!J:J)&lt;'Daily status(all)'!B224,"",SUM(SUMIFS(data!$K:$K,data!$I:$I,{31100,31200,32100,32200},data!J:J,"&lt;="&amp;'Daily status(all)'!B224)/100000))</f>
        <v>323056.66369100002</v>
      </c>
      <c r="M224" s="15">
        <f>IF(MAX(data!J:J)&lt;'Daily status(all)'!B224,"",L224/$L$8)</f>
        <v>0.20746529816524958</v>
      </c>
      <c r="N224" s="16">
        <f>IF(MAX(data!J:J)&lt;'Daily status(all)'!B224,"",H224+J224+L224)</f>
        <v>4613025.1132697994</v>
      </c>
      <c r="O224" s="15">
        <f>IF(MAX(data!J:J)&lt;'Daily status(all)'!B224,"",N224/$N$8)</f>
        <v>0.35075725770221255</v>
      </c>
      <c r="P224" s="17">
        <f t="shared" si="3"/>
        <v>0.86402852697573984</v>
      </c>
    </row>
    <row r="225" spans="1:16" x14ac:dyDescent="0.25">
      <c r="A225" s="12">
        <v>43514</v>
      </c>
      <c r="B225" s="8">
        <v>20751106</v>
      </c>
      <c r="C225" s="13" t="s">
        <v>229</v>
      </c>
      <c r="D225" s="14">
        <f>IF(MAX(data!D:D)&lt;'Daily status(all)'!A225,"",SUMIFS(data!$E:$E,data!$C:$C,11000,data!$D:$D,"&lt;="&amp;'Daily status(all)'!$A225)/100000)</f>
        <v>3619456.2786679999</v>
      </c>
      <c r="E225" s="14">
        <f>IF(MAX(data!D:D)&lt;'Daily status(all)'!A225,"",SUMIFS(data!$E:$E,data!$C:$C,14000,data!$D:$D,"&lt;="&amp;'Daily status(all)'!$A225)/100000)</f>
        <v>380797.02559169999</v>
      </c>
      <c r="F225" s="14">
        <f>IF(MAX(data!D:D)&lt;'Daily status(all)'!A225,"",SUM(D225:E225))</f>
        <v>4000253.3042596998</v>
      </c>
      <c r="G225" s="15">
        <f>IF(MAX(data!D:D)&lt;'Daily status(all)'!A225,"",F225/$F$8)</f>
        <v>0.48119411636217424</v>
      </c>
      <c r="H225" s="14">
        <f>IF(MAX(data!J:J)&lt;'Daily status(all)'!B225,"",SUM(SUMIFS(data!$K:$K,data!$I:$I,{"STATE_TRANSFER","LOCAL_TRANSFER","OTHER_RECURRENT"},data!J:J,"&lt;="&amp;'Daily status(all)'!B225)/100000))</f>
        <v>3626707.1566533996</v>
      </c>
      <c r="I225" s="15">
        <f>IF(MAX(data!J:J)&lt;'Daily status(all)'!B225,"",H225/$H$8)</f>
        <v>0.42896893735606284</v>
      </c>
      <c r="J225" s="14">
        <f>IF(MAX(data!J:J)&lt;'Daily status(all)'!B225,"",SUM(SUMIFS(data!$K:$K,data!$I:$I,{"CAPITAL_EXP"},data!J:J,"&lt;="&amp;'Daily status(all)'!B225)/100000))</f>
        <v>741769.64057140017</v>
      </c>
      <c r="K225" s="15">
        <f>IF(MAX(data!J:J)&lt;'Daily status(all)'!B225,"",J225/$J$8)</f>
        <v>0.23623372381478625</v>
      </c>
      <c r="L225" s="14">
        <f>IF(MAX(data!J:J)&lt;'Daily status(all)'!B225,"",SUM(SUMIFS(data!$K:$K,data!$I:$I,{31100,31200,32100,32200},data!J:J,"&lt;="&amp;'Daily status(all)'!B225)/100000))</f>
        <v>323056.66369100002</v>
      </c>
      <c r="M225" s="15">
        <f>IF(MAX(data!J:J)&lt;'Daily status(all)'!B225,"",L225/$L$8)</f>
        <v>0.20746529816524958</v>
      </c>
      <c r="N225" s="16">
        <f>IF(MAX(data!J:J)&lt;'Daily status(all)'!B225,"",H225+J225+L225)</f>
        <v>4691533.4609158002</v>
      </c>
      <c r="O225" s="15">
        <f>IF(MAX(data!J:J)&lt;'Daily status(all)'!B225,"",N225/$N$8)</f>
        <v>0.35672674021116946</v>
      </c>
      <c r="P225" s="17">
        <f t="shared" si="3"/>
        <v>0.8526536872400009</v>
      </c>
    </row>
    <row r="226" spans="1:16" x14ac:dyDescent="0.25">
      <c r="A226" s="12">
        <v>43515</v>
      </c>
      <c r="B226" s="8">
        <v>20751107</v>
      </c>
      <c r="C226" s="13" t="s">
        <v>230</v>
      </c>
      <c r="D226" s="14">
        <f>IF(MAX(data!D:D)&lt;'Daily status(all)'!A226,"",SUMIFS(data!$E:$E,data!$C:$C,11000,data!$D:$D,"&lt;="&amp;'Daily status(all)'!$A226)/100000)</f>
        <v>3628676.8311689994</v>
      </c>
      <c r="E226" s="14">
        <f>IF(MAX(data!D:D)&lt;'Daily status(all)'!A226,"",SUMIFS(data!$E:$E,data!$C:$C,14000,data!$D:$D,"&lt;="&amp;'Daily status(all)'!$A226)/100000)</f>
        <v>396449.25518169999</v>
      </c>
      <c r="F226" s="14">
        <f>IF(MAX(data!D:D)&lt;'Daily status(all)'!A226,"",SUM(D226:E226))</f>
        <v>4025126.0863506994</v>
      </c>
      <c r="G226" s="15">
        <f>IF(MAX(data!D:D)&lt;'Daily status(all)'!A226,"",F226/$F$8)</f>
        <v>0.48418608599244806</v>
      </c>
      <c r="H226" s="14">
        <f>IF(MAX(data!J:J)&lt;'Daily status(all)'!B226,"",SUM(SUMIFS(data!$K:$K,data!$I:$I,{"STATE_TRANSFER","LOCAL_TRANSFER","OTHER_RECURRENT"},data!J:J,"&lt;="&amp;'Daily status(all)'!B226)/100000))</f>
        <v>3645899.3563833996</v>
      </c>
      <c r="I226" s="15">
        <f>IF(MAX(data!J:J)&lt;'Daily status(all)'!B226,"",H226/$H$8)</f>
        <v>0.43123900140261812</v>
      </c>
      <c r="J226" s="14">
        <f>IF(MAX(data!J:J)&lt;'Daily status(all)'!B226,"",SUM(SUMIFS(data!$K:$K,data!$I:$I,{"CAPITAL_EXP"},data!J:J,"&lt;="&amp;'Daily status(all)'!B226)/100000))</f>
        <v>745135.51825140009</v>
      </c>
      <c r="K226" s="15">
        <f>IF(MAX(data!J:J)&lt;'Daily status(all)'!B226,"",J226/$J$8)</f>
        <v>0.23730566552655399</v>
      </c>
      <c r="L226" s="14">
        <f>IF(MAX(data!J:J)&lt;'Daily status(all)'!B226,"",SUM(SUMIFS(data!$K:$K,data!$I:$I,{31100,31200,32100,32200},data!J:J,"&lt;="&amp;'Daily status(all)'!B226)/100000))</f>
        <v>326056.66369100002</v>
      </c>
      <c r="M226" s="15">
        <f>IF(MAX(data!J:J)&lt;'Daily status(all)'!B226,"",L226/$L$8)</f>
        <v>0.20939188245973439</v>
      </c>
      <c r="N226" s="16">
        <f>IF(MAX(data!J:J)&lt;'Daily status(all)'!B226,"",H226+J226+L226)</f>
        <v>4717091.5383257996</v>
      </c>
      <c r="O226" s="15">
        <f>IF(MAX(data!J:J)&lt;'Daily status(all)'!B226,"",N226/$N$8)</f>
        <v>0.35867008127789912</v>
      </c>
      <c r="P226" s="17">
        <f t="shared" si="3"/>
        <v>0.85330675770165487</v>
      </c>
    </row>
    <row r="227" spans="1:16" x14ac:dyDescent="0.25">
      <c r="A227" s="12">
        <v>43516</v>
      </c>
      <c r="B227" s="8">
        <v>20751108</v>
      </c>
      <c r="C227" s="13" t="s">
        <v>231</v>
      </c>
      <c r="D227" s="14">
        <f>IF(MAX(data!D:D)&lt;'Daily status(all)'!A227,"",SUMIFS(data!$E:$E,data!$C:$C,11000,data!$D:$D,"&lt;="&amp;'Daily status(all)'!$A227)/100000)</f>
        <v>3639943.9780189996</v>
      </c>
      <c r="E227" s="14">
        <f>IF(MAX(data!D:D)&lt;'Daily status(all)'!A227,"",SUMIFS(data!$E:$E,data!$C:$C,14000,data!$D:$D,"&lt;="&amp;'Daily status(all)'!$A227)/100000)</f>
        <v>396979.11392409995</v>
      </c>
      <c r="F227" s="14">
        <f>IF(MAX(data!D:D)&lt;'Daily status(all)'!A227,"",SUM(D227:E227))</f>
        <v>4036923.0919430996</v>
      </c>
      <c r="G227" s="15">
        <f>IF(MAX(data!D:D)&lt;'Daily status(all)'!A227,"",F227/$F$8)</f>
        <v>0.48560515854860592</v>
      </c>
      <c r="H227" s="14">
        <f>IF(MAX(data!J:J)&lt;'Daily status(all)'!B227,"",SUM(SUMIFS(data!$K:$K,data!$I:$I,{"STATE_TRANSFER","LOCAL_TRANSFER","OTHER_RECURRENT"},data!J:J,"&lt;="&amp;'Daily status(all)'!B227)/100000))</f>
        <v>3658631.8854073999</v>
      </c>
      <c r="I227" s="15">
        <f>IF(MAX(data!J:J)&lt;'Daily status(all)'!B227,"",H227/$H$8)</f>
        <v>0.43274501200930865</v>
      </c>
      <c r="J227" s="14">
        <f>IF(MAX(data!J:J)&lt;'Daily status(all)'!B227,"",SUM(SUMIFS(data!$K:$K,data!$I:$I,{"CAPITAL_EXP"},data!J:J,"&lt;="&amp;'Daily status(all)'!B227)/100000))</f>
        <v>750417.37978440023</v>
      </c>
      <c r="K227" s="15">
        <f>IF(MAX(data!J:J)&lt;'Daily status(all)'!B227,"",J227/$J$8)</f>
        <v>0.23898779667666892</v>
      </c>
      <c r="L227" s="14">
        <f>IF(MAX(data!J:J)&lt;'Daily status(all)'!B227,"",SUM(SUMIFS(data!$K:$K,data!$I:$I,{31100,31200,32100,32200},data!J:J,"&lt;="&amp;'Daily status(all)'!B227)/100000))</f>
        <v>326056.66369100002</v>
      </c>
      <c r="M227" s="15">
        <f>IF(MAX(data!J:J)&lt;'Daily status(all)'!B227,"",L227/$L$8)</f>
        <v>0.20939188245973439</v>
      </c>
      <c r="N227" s="16">
        <f>IF(MAX(data!J:J)&lt;'Daily status(all)'!B227,"",H227+J227+L227)</f>
        <v>4735105.9288828</v>
      </c>
      <c r="O227" s="15">
        <f>IF(MAX(data!J:J)&lt;'Daily status(all)'!B227,"",N227/$N$8)</f>
        <v>0.36003982847757809</v>
      </c>
      <c r="P227" s="17">
        <f t="shared" si="3"/>
        <v>0.85255180191830904</v>
      </c>
    </row>
    <row r="228" spans="1:16" x14ac:dyDescent="0.25">
      <c r="A228" s="12">
        <v>43517</v>
      </c>
      <c r="B228" s="8">
        <v>20751109</v>
      </c>
      <c r="C228" s="13" t="s">
        <v>232</v>
      </c>
      <c r="D228" s="14">
        <f>IF(MAX(data!D:D)&lt;'Daily status(all)'!A228,"",SUMIFS(data!$E:$E,data!$C:$C,11000,data!$D:$D,"&lt;="&amp;'Daily status(all)'!$A228)/100000)</f>
        <v>3650388.8817789997</v>
      </c>
      <c r="E228" s="14">
        <f>IF(MAX(data!D:D)&lt;'Daily status(all)'!A228,"",SUMIFS(data!$E:$E,data!$C:$C,14000,data!$D:$D,"&lt;="&amp;'Daily status(all)'!$A228)/100000)</f>
        <v>398559.50038209994</v>
      </c>
      <c r="F228" s="14">
        <f>IF(MAX(data!D:D)&lt;'Daily status(all)'!A228,"",SUM(D228:E228))</f>
        <v>4048948.3821610995</v>
      </c>
      <c r="G228" s="15">
        <f>IF(MAX(data!D:D)&lt;'Daily status(all)'!A228,"",F228/$F$8)</f>
        <v>0.4870516916704678</v>
      </c>
      <c r="H228" s="14">
        <f>IF(MAX(data!J:J)&lt;'Daily status(all)'!B228,"",SUM(SUMIFS(data!$K:$K,data!$I:$I,{"STATE_TRANSFER","LOCAL_TRANSFER","OTHER_RECURRENT"},data!J:J,"&lt;="&amp;'Daily status(all)'!B228)/100000))</f>
        <v>3684345.4335383996</v>
      </c>
      <c r="I228" s="15">
        <f>IF(MAX(data!J:J)&lt;'Daily status(all)'!B228,"",H228/$H$8)</f>
        <v>0.43578642476775903</v>
      </c>
      <c r="J228" s="14">
        <f>IF(MAX(data!J:J)&lt;'Daily status(all)'!B228,"",SUM(SUMIFS(data!$K:$K,data!$I:$I,{"CAPITAL_EXP"},data!J:J,"&lt;="&amp;'Daily status(all)'!B228)/100000))</f>
        <v>756000.96230640018</v>
      </c>
      <c r="K228" s="15">
        <f>IF(MAX(data!J:J)&lt;'Daily status(all)'!B228,"",J228/$J$8)</f>
        <v>0.24076601786456106</v>
      </c>
      <c r="L228" s="14">
        <f>IF(MAX(data!J:J)&lt;'Daily status(all)'!B228,"",SUM(SUMIFS(data!$K:$K,data!$I:$I,{31100,31200,32100,32200},data!J:J,"&lt;="&amp;'Daily status(all)'!B228)/100000))</f>
        <v>326056.66369100002</v>
      </c>
      <c r="M228" s="15">
        <f>IF(MAX(data!J:J)&lt;'Daily status(all)'!B228,"",L228/$L$8)</f>
        <v>0.20939188245973439</v>
      </c>
      <c r="N228" s="16">
        <f>IF(MAX(data!J:J)&lt;'Daily status(all)'!B228,"",H228+J228+L228)</f>
        <v>4766403.0595357995</v>
      </c>
      <c r="O228" s="15">
        <f>IF(MAX(data!J:J)&lt;'Daily status(all)'!B228,"",N228/$N$8)</f>
        <v>0.36241954578937324</v>
      </c>
      <c r="P228" s="17">
        <f t="shared" si="3"/>
        <v>0.8494767084501299</v>
      </c>
    </row>
    <row r="229" spans="1:16" x14ac:dyDescent="0.25">
      <c r="A229" s="12">
        <v>43518</v>
      </c>
      <c r="B229" s="8">
        <v>20751110</v>
      </c>
      <c r="C229" s="13" t="s">
        <v>233</v>
      </c>
      <c r="D229" s="14">
        <f>IF(MAX(data!D:D)&lt;'Daily status(all)'!A229,"",SUMIFS(data!$E:$E,data!$C:$C,11000,data!$D:$D,"&lt;="&amp;'Daily status(all)'!$A229)/100000)</f>
        <v>3661189.0676589995</v>
      </c>
      <c r="E229" s="14">
        <f>IF(MAX(data!D:D)&lt;'Daily status(all)'!A229,"",SUMIFS(data!$E:$E,data!$C:$C,14000,data!$D:$D,"&lt;="&amp;'Daily status(all)'!$A229)/100000)</f>
        <v>398972.59869659989</v>
      </c>
      <c r="F229" s="14">
        <f>IF(MAX(data!D:D)&lt;'Daily status(all)'!A229,"",SUM(D229:E229))</f>
        <v>4060161.6663555992</v>
      </c>
      <c r="G229" s="15">
        <f>IF(MAX(data!D:D)&lt;'Daily status(all)'!A229,"",F229/$F$8)</f>
        <v>0.48840054784758652</v>
      </c>
      <c r="H229" s="14">
        <f>IF(MAX(data!J:J)&lt;'Daily status(all)'!B229,"",SUM(SUMIFS(data!$K:$K,data!$I:$I,{"STATE_TRANSFER","LOCAL_TRANSFER","OTHER_RECURRENT"},data!J:J,"&lt;="&amp;'Daily status(all)'!B229)/100000))</f>
        <v>3697155.4195353994</v>
      </c>
      <c r="I229" s="15">
        <f>IF(MAX(data!J:J)&lt;'Daily status(all)'!B229,"",H229/$H$8)</f>
        <v>0.43730159702824828</v>
      </c>
      <c r="J229" s="14">
        <f>IF(MAX(data!J:J)&lt;'Daily status(all)'!B229,"",SUM(SUMIFS(data!$K:$K,data!$I:$I,{"CAPITAL_EXP"},data!J:J,"&lt;="&amp;'Daily status(all)'!B229)/100000))</f>
        <v>758601.93785740004</v>
      </c>
      <c r="K229" s="15">
        <f>IF(MAX(data!J:J)&lt;'Daily status(all)'!B229,"",J229/$J$8)</f>
        <v>0.24159435877575094</v>
      </c>
      <c r="L229" s="14">
        <f>IF(MAX(data!J:J)&lt;'Daily status(all)'!B229,"",SUM(SUMIFS(data!$K:$K,data!$I:$I,{31100,31200,32100,32200},data!J:J,"&lt;="&amp;'Daily status(all)'!B229)/100000))</f>
        <v>326056.66369100002</v>
      </c>
      <c r="M229" s="15">
        <f>IF(MAX(data!J:J)&lt;'Daily status(all)'!B229,"",L229/$L$8)</f>
        <v>0.20939188245973439</v>
      </c>
      <c r="N229" s="16">
        <f>IF(MAX(data!J:J)&lt;'Daily status(all)'!B229,"",H229+J229+L229)</f>
        <v>4781814.0210837992</v>
      </c>
      <c r="O229" s="15">
        <f>IF(MAX(data!J:J)&lt;'Daily status(all)'!B229,"",N229/$N$8)</f>
        <v>0.36359133793842985</v>
      </c>
      <c r="P229" s="17">
        <f t="shared" si="3"/>
        <v>0.84908397701242311</v>
      </c>
    </row>
    <row r="230" spans="1:16" x14ac:dyDescent="0.25">
      <c r="A230" s="12">
        <v>43519</v>
      </c>
      <c r="B230" s="8">
        <v>20751111</v>
      </c>
      <c r="C230" s="13" t="s">
        <v>234</v>
      </c>
      <c r="D230" s="14">
        <f>IF(MAX(data!D:D)&lt;'Daily status(all)'!A230,"",SUMIFS(data!$E:$E,data!$C:$C,11000,data!$D:$D,"&lt;="&amp;'Daily status(all)'!$A230)/100000)</f>
        <v>3661269.0534989997</v>
      </c>
      <c r="E230" s="14">
        <f>IF(MAX(data!D:D)&lt;'Daily status(all)'!A230,"",SUMIFS(data!$E:$E,data!$C:$C,14000,data!$D:$D,"&lt;="&amp;'Daily status(all)'!$A230)/100000)</f>
        <v>398973.67496099992</v>
      </c>
      <c r="F230" s="14">
        <f>IF(MAX(data!D:D)&lt;'Daily status(all)'!A230,"",SUM(D230:E230))</f>
        <v>4060242.7284599994</v>
      </c>
      <c r="G230" s="15">
        <f>IF(MAX(data!D:D)&lt;'Daily status(all)'!A230,"",F230/$F$8)</f>
        <v>0.4884102988820162</v>
      </c>
      <c r="H230" s="14">
        <f>IF(MAX(data!J:J)&lt;'Daily status(all)'!B230,"",SUM(SUMIFS(data!$K:$K,data!$I:$I,{"STATE_TRANSFER","LOCAL_TRANSFER","OTHER_RECURRENT"},data!J:J,"&lt;="&amp;'Daily status(all)'!B230)/100000))</f>
        <v>3697155.7889353996</v>
      </c>
      <c r="I230" s="15">
        <f>IF(MAX(data!J:J)&lt;'Daily status(all)'!B230,"",H230/$H$8)</f>
        <v>0.43730164072108552</v>
      </c>
      <c r="J230" s="14">
        <f>IF(MAX(data!J:J)&lt;'Daily status(all)'!B230,"",SUM(SUMIFS(data!$K:$K,data!$I:$I,{"CAPITAL_EXP"},data!J:J,"&lt;="&amp;'Daily status(all)'!B230)/100000))</f>
        <v>758601.93785740004</v>
      </c>
      <c r="K230" s="15">
        <f>IF(MAX(data!J:J)&lt;'Daily status(all)'!B230,"",J230/$J$8)</f>
        <v>0.24159435877575094</v>
      </c>
      <c r="L230" s="14">
        <f>IF(MAX(data!J:J)&lt;'Daily status(all)'!B230,"",SUM(SUMIFS(data!$K:$K,data!$I:$I,{31100,31200,32100,32200},data!J:J,"&lt;="&amp;'Daily status(all)'!B230)/100000))</f>
        <v>326056.66369100002</v>
      </c>
      <c r="M230" s="15">
        <f>IF(MAX(data!J:J)&lt;'Daily status(all)'!B230,"",L230/$L$8)</f>
        <v>0.20939188245973439</v>
      </c>
      <c r="N230" s="16">
        <f>IF(MAX(data!J:J)&lt;'Daily status(all)'!B230,"",H230+J230+L230)</f>
        <v>4781814.3904837994</v>
      </c>
      <c r="O230" s="15">
        <f>IF(MAX(data!J:J)&lt;'Daily status(all)'!B230,"",N230/$N$8)</f>
        <v>0.36359136602623082</v>
      </c>
      <c r="P230" s="17">
        <f t="shared" si="3"/>
        <v>0.84910086358437786</v>
      </c>
    </row>
    <row r="231" spans="1:16" x14ac:dyDescent="0.25">
      <c r="A231" s="12">
        <v>43520</v>
      </c>
      <c r="B231" s="8">
        <v>20751112</v>
      </c>
      <c r="C231" s="13" t="s">
        <v>235</v>
      </c>
      <c r="D231" s="14">
        <f>IF(MAX(data!D:D)&lt;'Daily status(all)'!A231,"",SUMIFS(data!$E:$E,data!$C:$C,11000,data!$D:$D,"&lt;="&amp;'Daily status(all)'!$A231)/100000)</f>
        <v>3673379.9320289996</v>
      </c>
      <c r="E231" s="14">
        <f>IF(MAX(data!D:D)&lt;'Daily status(all)'!A231,"",SUMIFS(data!$E:$E,data!$C:$C,14000,data!$D:$D,"&lt;="&amp;'Daily status(all)'!$A231)/100000)</f>
        <v>400005.13770399994</v>
      </c>
      <c r="F231" s="14">
        <f>IF(MAX(data!D:D)&lt;'Daily status(all)'!A231,"",SUM(D231:E231))</f>
        <v>4073385.0697329994</v>
      </c>
      <c r="G231" s="15">
        <f>IF(MAX(data!D:D)&lt;'Daily status(all)'!A231,"",F231/$F$8)</f>
        <v>0.48999120309352129</v>
      </c>
      <c r="H231" s="14">
        <f>IF(MAX(data!J:J)&lt;'Daily status(all)'!B231,"",SUM(SUMIFS(data!$K:$K,data!$I:$I,{"STATE_TRANSFER","LOCAL_TRANSFER","OTHER_RECURRENT"},data!J:J,"&lt;="&amp;'Daily status(all)'!B231)/100000))</f>
        <v>3781025.6046083998</v>
      </c>
      <c r="I231" s="15">
        <f>IF(MAX(data!J:J)&lt;'Daily status(all)'!B231,"",H231/$H$8)</f>
        <v>0.44722180911391896</v>
      </c>
      <c r="J231" s="14">
        <f>IF(MAX(data!J:J)&lt;'Daily status(all)'!B231,"",SUM(SUMIFS(data!$K:$K,data!$I:$I,{"CAPITAL_EXP"},data!J:J,"&lt;="&amp;'Daily status(all)'!B231)/100000))</f>
        <v>766960.89255540003</v>
      </c>
      <c r="K231" s="15">
        <f>IF(MAX(data!J:J)&lt;'Daily status(all)'!B231,"",J231/$J$8)</f>
        <v>0.24425646151965202</v>
      </c>
      <c r="L231" s="14">
        <f>IF(MAX(data!J:J)&lt;'Daily status(all)'!B231,"",SUM(SUMIFS(data!$K:$K,data!$I:$I,{31100,31200,32100,32200},data!J:J,"&lt;="&amp;'Daily status(all)'!B231)/100000))</f>
        <v>326056.66369100002</v>
      </c>
      <c r="M231" s="15">
        <f>IF(MAX(data!J:J)&lt;'Daily status(all)'!B231,"",L231/$L$8)</f>
        <v>0.20939188245973439</v>
      </c>
      <c r="N231" s="16">
        <f>IF(MAX(data!J:J)&lt;'Daily status(all)'!B231,"",H231+J231+L231)</f>
        <v>4874043.1608547997</v>
      </c>
      <c r="O231" s="15">
        <f>IF(MAX(data!J:J)&lt;'Daily status(all)'!B231,"",N231/$N$8)</f>
        <v>0.37060409840514663</v>
      </c>
      <c r="P231" s="17">
        <f t="shared" si="3"/>
        <v>0.83573020084184435</v>
      </c>
    </row>
    <row r="232" spans="1:16" x14ac:dyDescent="0.25">
      <c r="A232" s="12">
        <v>43521</v>
      </c>
      <c r="B232" s="8">
        <v>20751113</v>
      </c>
      <c r="C232" s="13" t="s">
        <v>236</v>
      </c>
      <c r="D232" s="14">
        <f>IF(MAX(data!D:D)&lt;'Daily status(all)'!A232,"",SUMIFS(data!$E:$E,data!$C:$C,11000,data!$D:$D,"&lt;="&amp;'Daily status(all)'!$A232)/100000)</f>
        <v>3692280.6358889998</v>
      </c>
      <c r="E232" s="14">
        <f>IF(MAX(data!D:D)&lt;'Daily status(all)'!A232,"",SUMIFS(data!$E:$E,data!$C:$C,14000,data!$D:$D,"&lt;="&amp;'Daily status(all)'!$A232)/100000)</f>
        <v>403342.66470499983</v>
      </c>
      <c r="F232" s="14">
        <f>IF(MAX(data!D:D)&lt;'Daily status(all)'!A232,"",SUM(D232:E232))</f>
        <v>4095623.3005939997</v>
      </c>
      <c r="G232" s="15">
        <f>IF(MAX(data!D:D)&lt;'Daily status(all)'!A232,"",F232/$F$8)</f>
        <v>0.49266626015483844</v>
      </c>
      <c r="H232" s="14">
        <f>IF(MAX(data!J:J)&lt;'Daily status(all)'!B232,"",SUM(SUMIFS(data!$K:$K,data!$I:$I,{"STATE_TRANSFER","LOCAL_TRANSFER","OTHER_RECURRENT"},data!J:J,"&lt;="&amp;'Daily status(all)'!B232)/100000))</f>
        <v>3787579.1249683993</v>
      </c>
      <c r="I232" s="15">
        <f>IF(MAX(data!J:J)&lt;'Daily status(all)'!B232,"",H232/$H$8)</f>
        <v>0.44799696314299814</v>
      </c>
      <c r="J232" s="14">
        <f>IF(MAX(data!J:J)&lt;'Daily status(all)'!B232,"",SUM(SUMIFS(data!$K:$K,data!$I:$I,{"CAPITAL_EXP"},data!J:J,"&lt;="&amp;'Daily status(all)'!B232)/100000))</f>
        <v>771359.35586940008</v>
      </c>
      <c r="K232" s="15">
        <f>IF(MAX(data!J:J)&lt;'Daily status(all)'!B232,"",J232/$J$8)</f>
        <v>0.24565725404457736</v>
      </c>
      <c r="L232" s="14">
        <f>IF(MAX(data!J:J)&lt;'Daily status(all)'!B232,"",SUM(SUMIFS(data!$K:$K,data!$I:$I,{31100,31200,32100,32200},data!J:J,"&lt;="&amp;'Daily status(all)'!B232)/100000))</f>
        <v>326392.11437850003</v>
      </c>
      <c r="M232" s="15">
        <f>IF(MAX(data!J:J)&lt;'Daily status(all)'!B232,"",L232/$L$8)</f>
        <v>0.20960730713510495</v>
      </c>
      <c r="N232" s="16">
        <f>IF(MAX(data!J:J)&lt;'Daily status(all)'!B232,"",H232+J232+L232)</f>
        <v>4885330.5952162994</v>
      </c>
      <c r="O232" s="15">
        <f>IF(MAX(data!J:J)&lt;'Daily status(all)'!B232,"",N232/$N$8)</f>
        <v>0.3714623528967046</v>
      </c>
      <c r="P232" s="17">
        <f t="shared" si="3"/>
        <v>0.83835130924495083</v>
      </c>
    </row>
    <row r="233" spans="1:16" x14ac:dyDescent="0.25">
      <c r="A233" s="12">
        <v>43522</v>
      </c>
      <c r="B233" s="8">
        <v>20751114</v>
      </c>
      <c r="C233" s="13" t="s">
        <v>237</v>
      </c>
      <c r="D233" s="14">
        <f>IF(MAX(data!D:D)&lt;'Daily status(all)'!A233,"",SUMIFS(data!$E:$E,data!$C:$C,11000,data!$D:$D,"&lt;="&amp;'Daily status(all)'!$A233)/100000)</f>
        <v>3703356.1892489996</v>
      </c>
      <c r="E233" s="14">
        <f>IF(MAX(data!D:D)&lt;'Daily status(all)'!A233,"",SUMIFS(data!$E:$E,data!$C:$C,14000,data!$D:$D,"&lt;="&amp;'Daily status(all)'!$A233)/100000)</f>
        <v>403726.65537629992</v>
      </c>
      <c r="F233" s="14">
        <f>IF(MAX(data!D:D)&lt;'Daily status(all)'!A233,"",SUM(D233:E233))</f>
        <v>4107082.8446252993</v>
      </c>
      <c r="G233" s="15">
        <f>IF(MAX(data!D:D)&lt;'Daily status(all)'!A233,"",F233/$F$8)</f>
        <v>0.4940447391522016</v>
      </c>
      <c r="H233" s="14">
        <f>IF(MAX(data!J:J)&lt;'Daily status(all)'!B233,"",SUM(SUMIFS(data!$K:$K,data!$I:$I,{"STATE_TRANSFER","LOCAL_TRANSFER","OTHER_RECURRENT"},data!J:J,"&lt;="&amp;'Daily status(all)'!B233)/100000))</f>
        <v>3804152.7632283997</v>
      </c>
      <c r="I233" s="15">
        <f>IF(MAX(data!J:J)&lt;'Daily status(all)'!B233,"",H233/$H$8)</f>
        <v>0.44995730228410397</v>
      </c>
      <c r="J233" s="14">
        <f>IF(MAX(data!J:J)&lt;'Daily status(all)'!B233,"",SUM(SUMIFS(data!$K:$K,data!$I:$I,{"CAPITAL_EXP"},data!J:J,"&lt;="&amp;'Daily status(all)'!B233)/100000))</f>
        <v>778884.82421540003</v>
      </c>
      <c r="K233" s="15">
        <f>IF(MAX(data!J:J)&lt;'Daily status(all)'!B233,"",J233/$J$8)</f>
        <v>0.24805391375345465</v>
      </c>
      <c r="L233" s="14">
        <f>IF(MAX(data!J:J)&lt;'Daily status(all)'!B233,"",SUM(SUMIFS(data!$K:$K,data!$I:$I,{31100,31200,32100,32200},data!J:J,"&lt;="&amp;'Daily status(all)'!B233)/100000))</f>
        <v>327592.11437850003</v>
      </c>
      <c r="M233" s="15">
        <f>IF(MAX(data!J:J)&lt;'Daily status(all)'!B233,"",L233/$L$8)</f>
        <v>0.21037794085289888</v>
      </c>
      <c r="N233" s="16">
        <f>IF(MAX(data!J:J)&lt;'Daily status(all)'!B233,"",H233+J233+L233)</f>
        <v>4910629.7018222995</v>
      </c>
      <c r="O233" s="15">
        <f>IF(MAX(data!J:J)&lt;'Daily status(all)'!B233,"",N233/$N$8)</f>
        <v>0.37338600278751272</v>
      </c>
      <c r="P233" s="17">
        <f t="shared" si="3"/>
        <v>0.83636582149559968</v>
      </c>
    </row>
    <row r="234" spans="1:16" x14ac:dyDescent="0.25">
      <c r="A234" s="12">
        <v>43523</v>
      </c>
      <c r="B234" s="8">
        <v>20751115</v>
      </c>
      <c r="C234" s="13" t="s">
        <v>238</v>
      </c>
      <c r="D234" s="14">
        <f>IF(MAX(data!D:D)&lt;'Daily status(all)'!A234,"",SUMIFS(data!$E:$E,data!$C:$C,11000,data!$D:$D,"&lt;="&amp;'Daily status(all)'!$A234)/100000)</f>
        <v>3718129.1587689999</v>
      </c>
      <c r="E234" s="14">
        <f>IF(MAX(data!D:D)&lt;'Daily status(all)'!A234,"",SUMIFS(data!$E:$E,data!$C:$C,14000,data!$D:$D,"&lt;="&amp;'Daily status(all)'!$A234)/100000)</f>
        <v>404300.3889836999</v>
      </c>
      <c r="F234" s="14">
        <f>IF(MAX(data!D:D)&lt;'Daily status(all)'!A234,"",SUM(D234:E234))</f>
        <v>4122429.5477526998</v>
      </c>
      <c r="G234" s="15">
        <f>IF(MAX(data!D:D)&lt;'Daily status(all)'!A234,"",F234/$F$8)</f>
        <v>0.49589080806053759</v>
      </c>
      <c r="H234" s="14">
        <f>IF(MAX(data!J:J)&lt;'Daily status(all)'!B234,"",SUM(SUMIFS(data!$K:$K,data!$I:$I,{"STATE_TRANSFER","LOCAL_TRANSFER","OTHER_RECURRENT"},data!J:J,"&lt;="&amp;'Daily status(all)'!B234)/100000))</f>
        <v>3811917.9047883996</v>
      </c>
      <c r="I234" s="15">
        <f>IF(MAX(data!J:J)&lt;'Daily status(all)'!B234,"",H234/$H$8)</f>
        <v>0.45087576754185205</v>
      </c>
      <c r="J234" s="14">
        <f>IF(MAX(data!J:J)&lt;'Daily status(all)'!B234,"",SUM(SUMIFS(data!$K:$K,data!$I:$I,{"CAPITAL_EXP"},data!J:J,"&lt;="&amp;'Daily status(all)'!B234)/100000))</f>
        <v>785092.6713374001</v>
      </c>
      <c r="K234" s="15">
        <f>IF(MAX(data!J:J)&lt;'Daily status(all)'!B234,"",J234/$J$8)</f>
        <v>0.25003094646319629</v>
      </c>
      <c r="L234" s="14">
        <f>IF(MAX(data!J:J)&lt;'Daily status(all)'!B234,"",SUM(SUMIFS(data!$K:$K,data!$I:$I,{31100,31200,32100,32200},data!J:J,"&lt;="&amp;'Daily status(all)'!B234)/100000))</f>
        <v>327592.11437850003</v>
      </c>
      <c r="M234" s="15">
        <f>IF(MAX(data!J:J)&lt;'Daily status(all)'!B234,"",L234/$L$8)</f>
        <v>0.21037794085289888</v>
      </c>
      <c r="N234" s="16">
        <f>IF(MAX(data!J:J)&lt;'Daily status(all)'!B234,"",H234+J234+L234)</f>
        <v>4924602.6905042995</v>
      </c>
      <c r="O234" s="15">
        <f>IF(MAX(data!J:J)&lt;'Daily status(all)'!B234,"",N234/$N$8)</f>
        <v>0.37444845683266931</v>
      </c>
      <c r="P234" s="17">
        <f t="shared" si="3"/>
        <v>0.83710906378328487</v>
      </c>
    </row>
    <row r="235" spans="1:16" x14ac:dyDescent="0.25">
      <c r="A235" s="12">
        <v>43524</v>
      </c>
      <c r="B235" s="8">
        <v>20751116</v>
      </c>
      <c r="C235" s="13" t="s">
        <v>239</v>
      </c>
      <c r="D235" s="14">
        <f>IF(MAX(data!D:D)&lt;'Daily status(all)'!A235,"",SUMIFS(data!$E:$E,data!$C:$C,11000,data!$D:$D,"&lt;="&amp;'Daily status(all)'!$A235)/100000)</f>
        <v>3718144.7899189997</v>
      </c>
      <c r="E235" s="14">
        <f>IF(MAX(data!D:D)&lt;'Daily status(all)'!A235,"",SUMIFS(data!$E:$E,data!$C:$C,14000,data!$D:$D,"&lt;="&amp;'Daily status(all)'!$A235)/100000)</f>
        <v>404300.3889836999</v>
      </c>
      <c r="F235" s="14">
        <f>IF(MAX(data!D:D)&lt;'Daily status(all)'!A235,"",SUM(D235:E235))</f>
        <v>4122445.1789026996</v>
      </c>
      <c r="G235" s="15">
        <f>IF(MAX(data!D:D)&lt;'Daily status(all)'!A235,"",F235/$F$8)</f>
        <v>0.49589268834581951</v>
      </c>
      <c r="H235" s="14">
        <f>IF(MAX(data!J:J)&lt;'Daily status(all)'!B235,"",SUM(SUMIFS(data!$K:$K,data!$I:$I,{"STATE_TRANSFER","LOCAL_TRANSFER","OTHER_RECURRENT"},data!J:J,"&lt;="&amp;'Daily status(all)'!B235)/100000))</f>
        <v>3812320.2107723998</v>
      </c>
      <c r="I235" s="15">
        <f>IF(MAX(data!J:J)&lt;'Daily status(all)'!B235,"",H235/$H$8)</f>
        <v>0.45092335251714621</v>
      </c>
      <c r="J235" s="14">
        <f>IF(MAX(data!J:J)&lt;'Daily status(all)'!B235,"",SUM(SUMIFS(data!$K:$K,data!$I:$I,{"CAPITAL_EXP"},data!J:J,"&lt;="&amp;'Daily status(all)'!B235)/100000))</f>
        <v>785296.85304220021</v>
      </c>
      <c r="K235" s="15">
        <f>IF(MAX(data!J:J)&lt;'Daily status(all)'!B235,"",J235/$J$8)</f>
        <v>0.25009597285659607</v>
      </c>
      <c r="L235" s="14">
        <f>IF(MAX(data!J:J)&lt;'Daily status(all)'!B235,"",SUM(SUMIFS(data!$K:$K,data!$I:$I,{31100,31200,32100,32200},data!J:J,"&lt;="&amp;'Daily status(all)'!B235)/100000))</f>
        <v>327592.11437850003</v>
      </c>
      <c r="M235" s="15">
        <f>IF(MAX(data!J:J)&lt;'Daily status(all)'!B235,"",L235/$L$8)</f>
        <v>0.21037794085289888</v>
      </c>
      <c r="N235" s="16">
        <f>IF(MAX(data!J:J)&lt;'Daily status(all)'!B235,"",H235+J235+L235)</f>
        <v>4925209.1781930998</v>
      </c>
      <c r="O235" s="15">
        <f>IF(MAX(data!J:J)&lt;'Daily status(all)'!B235,"",N235/$N$8)</f>
        <v>0.37449457189888513</v>
      </c>
      <c r="P235" s="17">
        <f t="shared" si="3"/>
        <v>0.8370091563126445</v>
      </c>
    </row>
    <row r="236" spans="1:16" x14ac:dyDescent="0.25">
      <c r="A236" s="12">
        <v>43525</v>
      </c>
      <c r="B236" s="8">
        <v>20751117</v>
      </c>
      <c r="C236" s="13" t="s">
        <v>240</v>
      </c>
      <c r="D236" s="14">
        <f>IF(MAX(data!D:D)&lt;'Daily status(all)'!A236,"",SUMIFS(data!$E:$E,data!$C:$C,11000,data!$D:$D,"&lt;="&amp;'Daily status(all)'!$A236)/100000)</f>
        <v>3730247.2626089999</v>
      </c>
      <c r="E236" s="14">
        <f>IF(MAX(data!D:D)&lt;'Daily status(all)'!A236,"",SUMIFS(data!$E:$E,data!$C:$C,14000,data!$D:$D,"&lt;="&amp;'Daily status(all)'!$A236)/100000)</f>
        <v>404780.57021149987</v>
      </c>
      <c r="F236" s="14">
        <f>IF(MAX(data!D:D)&lt;'Daily status(all)'!A236,"",SUM(D236:E236))</f>
        <v>4135027.8328204998</v>
      </c>
      <c r="G236" s="15">
        <f>IF(MAX(data!D:D)&lt;'Daily status(all)'!A236,"",F236/$F$8)</f>
        <v>0.49740626725518994</v>
      </c>
      <c r="H236" s="14">
        <f>IF(MAX(data!J:J)&lt;'Daily status(all)'!B236,"",SUM(SUMIFS(data!$K:$K,data!$I:$I,{"STATE_TRANSFER","LOCAL_TRANSFER","OTHER_RECURRENT"},data!J:J,"&lt;="&amp;'Daily status(all)'!B236)/100000))</f>
        <v>3827970.0788253997</v>
      </c>
      <c r="I236" s="15">
        <f>IF(MAX(data!J:J)&lt;'Daily status(all)'!B236,"",H236/$H$8)</f>
        <v>0.45277442760495473</v>
      </c>
      <c r="J236" s="14">
        <f>IF(MAX(data!J:J)&lt;'Daily status(all)'!B236,"",SUM(SUMIFS(data!$K:$K,data!$I:$I,{"CAPITAL_EXP"},data!J:J,"&lt;="&amp;'Daily status(all)'!B236)/100000))</f>
        <v>791481.65843520022</v>
      </c>
      <c r="K236" s="15">
        <f>IF(MAX(data!J:J)&lt;'Daily status(all)'!B236,"",J236/$J$8)</f>
        <v>0.25206566739401698</v>
      </c>
      <c r="L236" s="14">
        <f>IF(MAX(data!J:J)&lt;'Daily status(all)'!B236,"",SUM(SUMIFS(data!$K:$K,data!$I:$I,{31100,31200,32100,32200},data!J:J,"&lt;="&amp;'Daily status(all)'!B236)/100000))</f>
        <v>327592.11437850003</v>
      </c>
      <c r="M236" s="15">
        <f>IF(MAX(data!J:J)&lt;'Daily status(all)'!B236,"",L236/$L$8)</f>
        <v>0.21037794085289888</v>
      </c>
      <c r="N236" s="16">
        <f>IF(MAX(data!J:J)&lt;'Daily status(all)'!B236,"",H236+J236+L236)</f>
        <v>4947043.8516390994</v>
      </c>
      <c r="O236" s="15">
        <f>IF(MAX(data!J:J)&lt;'Daily status(all)'!B236,"",N236/$N$8)</f>
        <v>0.37615479918850281</v>
      </c>
      <c r="P236" s="17">
        <f t="shared" si="3"/>
        <v>0.83585833415453648</v>
      </c>
    </row>
    <row r="237" spans="1:16" x14ac:dyDescent="0.25">
      <c r="A237" s="12">
        <v>43526</v>
      </c>
      <c r="B237" s="8">
        <v>20751118</v>
      </c>
      <c r="C237" s="13" t="s">
        <v>241</v>
      </c>
      <c r="D237" s="14">
        <f>IF(MAX(data!D:D)&lt;'Daily status(all)'!A237,"",SUMIFS(data!$E:$E,data!$C:$C,11000,data!$D:$D,"&lt;="&amp;'Daily status(all)'!$A237)/100000)</f>
        <v>3730356.9211220988</v>
      </c>
      <c r="E237" s="14">
        <f>IF(MAX(data!D:D)&lt;'Daily status(all)'!A237,"",SUMIFS(data!$E:$E,data!$C:$C,14000,data!$D:$D,"&lt;="&amp;'Daily status(all)'!$A237)/100000)</f>
        <v>404781.99844589987</v>
      </c>
      <c r="F237" s="14">
        <f>IF(MAX(data!D:D)&lt;'Daily status(all)'!A237,"",SUM(D237:E237))</f>
        <v>4135138.9195679985</v>
      </c>
      <c r="G237" s="15">
        <f>IF(MAX(data!D:D)&lt;'Daily status(all)'!A237,"",F237/$F$8)</f>
        <v>0.49741962998130662</v>
      </c>
      <c r="H237" s="14">
        <f>IF(MAX(data!J:J)&lt;'Daily status(all)'!B237,"",SUM(SUMIFS(data!$K:$K,data!$I:$I,{"STATE_TRANSFER","LOCAL_TRANSFER","OTHER_RECURRENT"},data!J:J,"&lt;="&amp;'Daily status(all)'!B237)/100000))</f>
        <v>3829070.0107773999</v>
      </c>
      <c r="I237" s="15">
        <f>IF(MAX(data!J:J)&lt;'Daily status(all)'!B237,"",H237/$H$8)</f>
        <v>0.45290452816731969</v>
      </c>
      <c r="J237" s="14">
        <f>IF(MAX(data!J:J)&lt;'Daily status(all)'!B237,"",SUM(SUMIFS(data!$K:$K,data!$I:$I,{"CAPITAL_EXP"},data!J:J,"&lt;="&amp;'Daily status(all)'!B237)/100000))</f>
        <v>805104.92936520022</v>
      </c>
      <c r="K237" s="15">
        <f>IF(MAX(data!J:J)&lt;'Daily status(all)'!B237,"",J237/$J$8)</f>
        <v>0.25640431358052379</v>
      </c>
      <c r="L237" s="14">
        <f>IF(MAX(data!J:J)&lt;'Daily status(all)'!B237,"",SUM(SUMIFS(data!$K:$K,data!$I:$I,{31100,31200,32100,32200},data!J:J,"&lt;="&amp;'Daily status(all)'!B237)/100000))</f>
        <v>327592.11437850003</v>
      </c>
      <c r="M237" s="15">
        <f>IF(MAX(data!J:J)&lt;'Daily status(all)'!B237,"",L237/$L$8)</f>
        <v>0.21037794085289888</v>
      </c>
      <c r="N237" s="16">
        <f>IF(MAX(data!J:J)&lt;'Daily status(all)'!B237,"",H237+J237+L237)</f>
        <v>4961767.0545210997</v>
      </c>
      <c r="O237" s="15">
        <f>IF(MAX(data!J:J)&lt;'Daily status(all)'!B237,"",N237/$N$8)</f>
        <v>0.37727429672876722</v>
      </c>
      <c r="P237" s="17">
        <f t="shared" si="3"/>
        <v>0.83340045474325763</v>
      </c>
    </row>
    <row r="238" spans="1:16" x14ac:dyDescent="0.25">
      <c r="A238" s="12">
        <v>43527</v>
      </c>
      <c r="B238" s="8">
        <v>20751119</v>
      </c>
      <c r="C238" s="13" t="s">
        <v>242</v>
      </c>
      <c r="D238" s="14">
        <f>IF(MAX(data!D:D)&lt;'Daily status(all)'!A238,"",SUMIFS(data!$E:$E,data!$C:$C,11000,data!$D:$D,"&lt;="&amp;'Daily status(all)'!$A238)/100000)</f>
        <v>3754582.5317520988</v>
      </c>
      <c r="E238" s="14">
        <f>IF(MAX(data!D:D)&lt;'Daily status(all)'!A238,"",SUMIFS(data!$E:$E,data!$C:$C,14000,data!$D:$D,"&lt;="&amp;'Daily status(all)'!$A238)/100000)</f>
        <v>405372.60275379987</v>
      </c>
      <c r="F238" s="14">
        <f>IF(MAX(data!D:D)&lt;'Daily status(all)'!A238,"",SUM(D238:E238))</f>
        <v>4159955.1345058987</v>
      </c>
      <c r="G238" s="15">
        <f>IF(MAX(data!D:D)&lt;'Daily status(all)'!A238,"",F238/$F$8)</f>
        <v>0.50040479509717084</v>
      </c>
      <c r="H238" s="14">
        <f>IF(MAX(data!J:J)&lt;'Daily status(all)'!B238,"",SUM(SUMIFS(data!$K:$K,data!$I:$I,{"STATE_TRANSFER","LOCAL_TRANSFER","OTHER_RECURRENT"},data!J:J,"&lt;="&amp;'Daily status(all)'!B238)/100000))</f>
        <v>3849456.5074514002</v>
      </c>
      <c r="I238" s="15">
        <f>IF(MAX(data!J:J)&lt;'Daily status(all)'!B238,"",H238/$H$8)</f>
        <v>0.45531585431991933</v>
      </c>
      <c r="J238" s="14">
        <f>IF(MAX(data!J:J)&lt;'Daily status(all)'!B238,"",SUM(SUMIFS(data!$K:$K,data!$I:$I,{"CAPITAL_EXP"},data!J:J,"&lt;="&amp;'Daily status(all)'!B238)/100000))</f>
        <v>815307.9552152002</v>
      </c>
      <c r="K238" s="15">
        <f>IF(MAX(data!J:J)&lt;'Daily status(all)'!B238,"",J238/$J$8)</f>
        <v>0.25965370349740863</v>
      </c>
      <c r="L238" s="14">
        <f>IF(MAX(data!J:J)&lt;'Daily status(all)'!B238,"",SUM(SUMIFS(data!$K:$K,data!$I:$I,{31100,31200,32100,32200},data!J:J,"&lt;="&amp;'Daily status(all)'!B238)/100000))</f>
        <v>348592.11437850003</v>
      </c>
      <c r="M238" s="15">
        <f>IF(MAX(data!J:J)&lt;'Daily status(all)'!B238,"",L238/$L$8)</f>
        <v>0.22386403091429272</v>
      </c>
      <c r="N238" s="16">
        <f>IF(MAX(data!J:J)&lt;'Daily status(all)'!B238,"",H238+J238+L238)</f>
        <v>5013356.5770450998</v>
      </c>
      <c r="O238" s="15">
        <f>IF(MAX(data!J:J)&lt;'Daily status(all)'!B238,"",N238/$N$8)</f>
        <v>0.3811969719803352</v>
      </c>
      <c r="P238" s="17">
        <f t="shared" si="3"/>
        <v>0.82977443765984815</v>
      </c>
    </row>
    <row r="239" spans="1:16" x14ac:dyDescent="0.25">
      <c r="A239" s="12">
        <v>43528</v>
      </c>
      <c r="B239" s="8">
        <v>20751120</v>
      </c>
      <c r="C239" s="13" t="s">
        <v>243</v>
      </c>
      <c r="D239" s="14">
        <f>IF(MAX(data!D:D)&lt;'Daily status(all)'!A239,"",SUMIFS(data!$E:$E,data!$C:$C,11000,data!$D:$D,"&lt;="&amp;'Daily status(all)'!$A239)/100000)</f>
        <v>3757217.5443720995</v>
      </c>
      <c r="E239" s="14">
        <f>IF(MAX(data!D:D)&lt;'Daily status(all)'!A239,"",SUMIFS(data!$E:$E,data!$C:$C,14000,data!$D:$D,"&lt;="&amp;'Daily status(all)'!$A239)/100000)</f>
        <v>405374.33014179987</v>
      </c>
      <c r="F239" s="14">
        <f>IF(MAX(data!D:D)&lt;'Daily status(all)'!A239,"",SUM(D239:E239))</f>
        <v>4162591.8745138994</v>
      </c>
      <c r="G239" s="15">
        <f>IF(MAX(data!D:D)&lt;'Daily status(all)'!A239,"",F239/$F$8)</f>
        <v>0.5007219709562285</v>
      </c>
      <c r="H239" s="14">
        <f>IF(MAX(data!J:J)&lt;'Daily status(all)'!B239,"",SUM(SUMIFS(data!$K:$K,data!$I:$I,{"STATE_TRANSFER","LOCAL_TRANSFER","OTHER_RECURRENT"},data!J:J,"&lt;="&amp;'Daily status(all)'!B239)/100000))</f>
        <v>3849526.2691584001</v>
      </c>
      <c r="I239" s="15">
        <f>IF(MAX(data!J:J)&lt;'Daily status(all)'!B239,"",H239/$H$8)</f>
        <v>0.45532410577338039</v>
      </c>
      <c r="J239" s="14">
        <f>IF(MAX(data!J:J)&lt;'Daily status(all)'!B239,"",SUM(SUMIFS(data!$K:$K,data!$I:$I,{"CAPITAL_EXP"},data!J:J,"&lt;="&amp;'Daily status(all)'!B239)/100000))</f>
        <v>815308.90401520021</v>
      </c>
      <c r="K239" s="15">
        <f>IF(MAX(data!J:J)&lt;'Daily status(all)'!B239,"",J239/$J$8)</f>
        <v>0.25965400566474589</v>
      </c>
      <c r="L239" s="14">
        <f>IF(MAX(data!J:J)&lt;'Daily status(all)'!B239,"",SUM(SUMIFS(data!$K:$K,data!$I:$I,{31100,31200,32100,32200},data!J:J,"&lt;="&amp;'Daily status(all)'!B239)/100000))</f>
        <v>348592.11437850003</v>
      </c>
      <c r="M239" s="15">
        <f>IF(MAX(data!J:J)&lt;'Daily status(all)'!B239,"",L239/$L$8)</f>
        <v>0.22386403091429272</v>
      </c>
      <c r="N239" s="16">
        <f>IF(MAX(data!J:J)&lt;'Daily status(all)'!B239,"",H239+J239+L239)</f>
        <v>5013427.2875521006</v>
      </c>
      <c r="O239" s="15">
        <f>IF(MAX(data!J:J)&lt;'Daily status(all)'!B239,"",N239/$N$8)</f>
        <v>0.38120234854406881</v>
      </c>
      <c r="P239" s="17">
        <f t="shared" si="3"/>
        <v>0.83028866995822381</v>
      </c>
    </row>
    <row r="240" spans="1:16" x14ac:dyDescent="0.25">
      <c r="A240" s="12">
        <v>43529</v>
      </c>
      <c r="B240" s="8">
        <v>20751121</v>
      </c>
      <c r="C240" s="13" t="s">
        <v>244</v>
      </c>
      <c r="D240" s="14">
        <f>IF(MAX(data!D:D)&lt;'Daily status(all)'!A240,"",SUMIFS(data!$E:$E,data!$C:$C,11000,data!$D:$D,"&lt;="&amp;'Daily status(all)'!$A240)/100000)</f>
        <v>3782473.9415920996</v>
      </c>
      <c r="E240" s="14">
        <f>IF(MAX(data!D:D)&lt;'Daily status(all)'!A240,"",SUMIFS(data!$E:$E,data!$C:$C,14000,data!$D:$D,"&lt;="&amp;'Daily status(all)'!$A240)/100000)</f>
        <v>410770.96084979986</v>
      </c>
      <c r="F240" s="14">
        <f>IF(MAX(data!D:D)&lt;'Daily status(all)'!A240,"",SUM(D240:E240))</f>
        <v>4193244.9024418993</v>
      </c>
      <c r="G240" s="15">
        <f>IF(MAX(data!D:D)&lt;'Daily status(all)'!A240,"",F240/$F$8)</f>
        <v>0.50440925162716299</v>
      </c>
      <c r="H240" s="14">
        <f>IF(MAX(data!J:J)&lt;'Daily status(all)'!B240,"",SUM(SUMIFS(data!$K:$K,data!$I:$I,{"STATE_TRANSFER","LOCAL_TRANSFER","OTHER_RECURRENT"},data!J:J,"&lt;="&amp;'Daily status(all)'!B240)/100000))</f>
        <v>3876155.7700483999</v>
      </c>
      <c r="I240" s="15">
        <f>IF(MAX(data!J:J)&lt;'Daily status(all)'!B240,"",H240/$H$8)</f>
        <v>0.45847385793303547</v>
      </c>
      <c r="J240" s="14">
        <f>IF(MAX(data!J:J)&lt;'Daily status(all)'!B240,"",SUM(SUMIFS(data!$K:$K,data!$I:$I,{"CAPITAL_EXP"},data!J:J,"&lt;="&amp;'Daily status(all)'!B240)/100000))</f>
        <v>823328.69629220013</v>
      </c>
      <c r="K240" s="15">
        <f>IF(MAX(data!J:J)&lt;'Daily status(all)'!B240,"",J240/$J$8)</f>
        <v>0.26220809427958508</v>
      </c>
      <c r="L240" s="14">
        <f>IF(MAX(data!J:J)&lt;'Daily status(all)'!B240,"",SUM(SUMIFS(data!$K:$K,data!$I:$I,{31100,31200,32100,32200},data!J:J,"&lt;="&amp;'Daily status(all)'!B240)/100000))</f>
        <v>348592.11437850003</v>
      </c>
      <c r="M240" s="15">
        <f>IF(MAX(data!J:J)&lt;'Daily status(all)'!B240,"",L240/$L$8)</f>
        <v>0.22386403091429272</v>
      </c>
      <c r="N240" s="16">
        <f>IF(MAX(data!J:J)&lt;'Daily status(all)'!B240,"",H240+J240+L240)</f>
        <v>5048076.5807190994</v>
      </c>
      <c r="O240" s="15">
        <f>IF(MAX(data!J:J)&lt;'Daily status(all)'!B240,"",N240/$N$8)</f>
        <v>0.38383695181505811</v>
      </c>
      <c r="P240" s="17">
        <f t="shared" si="3"/>
        <v>0.83066190367590875</v>
      </c>
    </row>
    <row r="241" spans="1:16" x14ac:dyDescent="0.25">
      <c r="A241" s="12">
        <v>43530</v>
      </c>
      <c r="B241" s="8">
        <v>20751122</v>
      </c>
      <c r="C241" s="13" t="s">
        <v>245</v>
      </c>
      <c r="D241" s="14">
        <f>IF(MAX(data!D:D)&lt;'Daily status(all)'!A241,"",SUMIFS(data!$E:$E,data!$C:$C,11000,data!$D:$D,"&lt;="&amp;'Daily status(all)'!$A241)/100000)</f>
        <v>3803458.7372420998</v>
      </c>
      <c r="E241" s="14">
        <f>IF(MAX(data!D:D)&lt;'Daily status(all)'!A241,"",SUMIFS(data!$E:$E,data!$C:$C,14000,data!$D:$D,"&lt;="&amp;'Daily status(all)'!$A241)/100000)</f>
        <v>411353.03402989992</v>
      </c>
      <c r="F241" s="14">
        <f>IF(MAX(data!D:D)&lt;'Daily status(all)'!A241,"",SUM(D241:E241))</f>
        <v>4214811.7712719999</v>
      </c>
      <c r="G241" s="15">
        <f>IF(MAX(data!D:D)&lt;'Daily status(all)'!A241,"",F241/$F$8)</f>
        <v>0.50700354993780961</v>
      </c>
      <c r="H241" s="14">
        <f>IF(MAX(data!J:J)&lt;'Daily status(all)'!B241,"",SUM(SUMIFS(data!$K:$K,data!$I:$I,{"STATE_TRANSFER","LOCAL_TRANSFER","OTHER_RECURRENT"},data!J:J,"&lt;="&amp;'Daily status(all)'!B241)/100000))</f>
        <v>3916181.5889384001</v>
      </c>
      <c r="I241" s="15">
        <f>IF(MAX(data!J:J)&lt;'Daily status(all)'!B241,"",H241/$H$8)</f>
        <v>0.46320813402823952</v>
      </c>
      <c r="J241" s="14">
        <f>IF(MAX(data!J:J)&lt;'Daily status(all)'!B241,"",SUM(SUMIFS(data!$K:$K,data!$I:$I,{"CAPITAL_EXP"},data!J:J,"&lt;="&amp;'Daily status(all)'!B241)/100000))</f>
        <v>832322.28692220012</v>
      </c>
      <c r="K241" s="15">
        <f>IF(MAX(data!J:J)&lt;'Daily status(all)'!B241,"",J241/$J$8)</f>
        <v>0.2650723115362445</v>
      </c>
      <c r="L241" s="14">
        <f>IF(MAX(data!J:J)&lt;'Daily status(all)'!B241,"",SUM(SUMIFS(data!$K:$K,data!$I:$I,{31100,31200,32100,32200},data!J:J,"&lt;="&amp;'Daily status(all)'!B241)/100000))</f>
        <v>352237.17237849999</v>
      </c>
      <c r="M241" s="15">
        <f>IF(MAX(data!J:J)&lt;'Daily status(all)'!B241,"",L241/$L$8)</f>
        <v>0.22620486807938811</v>
      </c>
      <c r="N241" s="16">
        <f>IF(MAX(data!J:J)&lt;'Daily status(all)'!B241,"",H241+J241+L241)</f>
        <v>5100741.0482390998</v>
      </c>
      <c r="O241" s="15">
        <f>IF(MAX(data!J:J)&lt;'Daily status(all)'!B241,"",N241/$N$8)</f>
        <v>0.38784136188265672</v>
      </c>
      <c r="P241" s="17">
        <f t="shared" si="3"/>
        <v>0.82631361431826766</v>
      </c>
    </row>
    <row r="242" spans="1:16" x14ac:dyDescent="0.25">
      <c r="A242" s="12">
        <v>43531</v>
      </c>
      <c r="B242" s="8">
        <v>20751123</v>
      </c>
      <c r="C242" s="13" t="s">
        <v>246</v>
      </c>
      <c r="D242" s="14">
        <f>IF(MAX(data!D:D)&lt;'Daily status(all)'!A242,"",SUMIFS(data!$E:$E,data!$C:$C,11000,data!$D:$D,"&lt;="&amp;'Daily status(all)'!$A242)/100000)</f>
        <v>3832569.1453120997</v>
      </c>
      <c r="E242" s="14">
        <f>IF(MAX(data!D:D)&lt;'Daily status(all)'!A242,"",SUMIFS(data!$E:$E,data!$C:$C,14000,data!$D:$D,"&lt;="&amp;'Daily status(all)'!$A242)/100000)</f>
        <v>416542.90690589976</v>
      </c>
      <c r="F242" s="14">
        <f>IF(MAX(data!D:D)&lt;'Daily status(all)'!A242,"",SUM(D242:E242))</f>
        <v>4249112.0522179995</v>
      </c>
      <c r="G242" s="15">
        <f>IF(MAX(data!D:D)&lt;'Daily status(all)'!A242,"",F242/$F$8)</f>
        <v>0.51112956199889803</v>
      </c>
      <c r="H242" s="14">
        <f>IF(MAX(data!J:J)&lt;'Daily status(all)'!B242,"",SUM(SUMIFS(data!$K:$K,data!$I:$I,{"STATE_TRANSFER","LOCAL_TRANSFER","OTHER_RECURRENT"},data!J:J,"&lt;="&amp;'Daily status(all)'!B242)/100000))</f>
        <v>3949644.8487983998</v>
      </c>
      <c r="I242" s="15">
        <f>IF(MAX(data!J:J)&lt;'Daily status(all)'!B242,"",H242/$H$8)</f>
        <v>0.46716618699545504</v>
      </c>
      <c r="J242" s="14">
        <f>IF(MAX(data!J:J)&lt;'Daily status(all)'!B242,"",SUM(SUMIFS(data!$K:$K,data!$I:$I,{"CAPITAL_EXP"},data!J:J,"&lt;="&amp;'Daily status(all)'!B242)/100000))</f>
        <v>846265.96868220007</v>
      </c>
      <c r="K242" s="15">
        <f>IF(MAX(data!J:J)&lt;'Daily status(all)'!B242,"",J242/$J$8)</f>
        <v>0.26951299997331196</v>
      </c>
      <c r="L242" s="14">
        <f>IF(MAX(data!J:J)&lt;'Daily status(all)'!B242,"",SUM(SUMIFS(data!$K:$K,data!$I:$I,{31100,31200,32100,32200},data!J:J,"&lt;="&amp;'Daily status(all)'!B242)/100000))</f>
        <v>352237.17237849999</v>
      </c>
      <c r="M242" s="15">
        <f>IF(MAX(data!J:J)&lt;'Daily status(all)'!B242,"",L242/$L$8)</f>
        <v>0.22620486807938811</v>
      </c>
      <c r="N242" s="16">
        <f>IF(MAX(data!J:J)&lt;'Daily status(all)'!B242,"",H242+J242+L242)</f>
        <v>5148147.9898590995</v>
      </c>
      <c r="O242" s="15">
        <f>IF(MAX(data!J:J)&lt;'Daily status(all)'!B242,"",N242/$N$8)</f>
        <v>0.39144600925187373</v>
      </c>
      <c r="P242" s="17">
        <f t="shared" si="3"/>
        <v>0.82536711465714763</v>
      </c>
    </row>
    <row r="243" spans="1:16" x14ac:dyDescent="0.25">
      <c r="A243" s="12">
        <v>43532</v>
      </c>
      <c r="B243" s="8">
        <v>20751124</v>
      </c>
      <c r="C243" s="13" t="s">
        <v>247</v>
      </c>
      <c r="D243" s="14">
        <f>IF(MAX(data!D:D)&lt;'Daily status(all)'!A243,"",SUMIFS(data!$E:$E,data!$C:$C,11000,data!$D:$D,"&lt;="&amp;'Daily status(all)'!$A243)/100000)</f>
        <v>3832830.3086449993</v>
      </c>
      <c r="E243" s="14">
        <f>IF(MAX(data!D:D)&lt;'Daily status(all)'!A243,"",SUMIFS(data!$E:$E,data!$C:$C,14000,data!$D:$D,"&lt;="&amp;'Daily status(all)'!$A243)/100000)</f>
        <v>416550.40141289978</v>
      </c>
      <c r="F243" s="14">
        <f>IF(MAX(data!D:D)&lt;'Daily status(all)'!A243,"",SUM(D243:E243))</f>
        <v>4249380.7100578994</v>
      </c>
      <c r="G243" s="15">
        <f>IF(MAX(data!D:D)&lt;'Daily status(all)'!A243,"",F243/$F$8)</f>
        <v>0.51116187909535216</v>
      </c>
      <c r="H243" s="14">
        <f>IF(MAX(data!J:J)&lt;'Daily status(all)'!B243,"",SUM(SUMIFS(data!$K:$K,data!$I:$I,{"STATE_TRANSFER","LOCAL_TRANSFER","OTHER_RECURRENT"},data!J:J,"&lt;="&amp;'Daily status(all)'!B243)/100000))</f>
        <v>3950014.0294805001</v>
      </c>
      <c r="I243" s="15">
        <f>IF(MAX(data!J:J)&lt;'Daily status(all)'!B243,"",H243/$H$8)</f>
        <v>0.46720985389163727</v>
      </c>
      <c r="J243" s="14">
        <f>IF(MAX(data!J:J)&lt;'Daily status(all)'!B243,"",SUM(SUMIFS(data!$K:$K,data!$I:$I,{"CAPITAL_EXP"},data!J:J,"&lt;="&amp;'Daily status(all)'!B243)/100000))</f>
        <v>846268.72345220007</v>
      </c>
      <c r="K243" s="15">
        <f>IF(MAX(data!J:J)&lt;'Daily status(all)'!B243,"",J243/$J$8)</f>
        <v>0.2695138772936278</v>
      </c>
      <c r="L243" s="14">
        <f>IF(MAX(data!J:J)&lt;'Daily status(all)'!B243,"",SUM(SUMIFS(data!$K:$K,data!$I:$I,{31100,31200,32100,32200},data!J:J,"&lt;="&amp;'Daily status(all)'!B243)/100000))</f>
        <v>352237.17237849999</v>
      </c>
      <c r="M243" s="15">
        <f>IF(MAX(data!J:J)&lt;'Daily status(all)'!B243,"",L243/$L$8)</f>
        <v>0.22620486807938811</v>
      </c>
      <c r="N243" s="16">
        <f>IF(MAX(data!J:J)&lt;'Daily status(all)'!B243,"",H243+J243+L243)</f>
        <v>5148519.9253112003</v>
      </c>
      <c r="O243" s="15">
        <f>IF(MAX(data!J:J)&lt;'Daily status(all)'!B243,"",N243/$N$8)</f>
        <v>0.3914742898391278</v>
      </c>
      <c r="P243" s="17">
        <f t="shared" si="3"/>
        <v>0.82535967068264715</v>
      </c>
    </row>
    <row r="244" spans="1:16" x14ac:dyDescent="0.25">
      <c r="A244" s="12">
        <v>43533</v>
      </c>
      <c r="B244" s="8">
        <v>20751125</v>
      </c>
      <c r="C244" s="13" t="s">
        <v>248</v>
      </c>
      <c r="D244" s="14">
        <f>IF(MAX(data!D:D)&lt;'Daily status(all)'!A244,"",SUMIFS(data!$E:$E,data!$C:$C,11000,data!$D:$D,"&lt;="&amp;'Daily status(all)'!$A244)/100000)</f>
        <v>3834515.8567879992</v>
      </c>
      <c r="E244" s="14">
        <f>IF(MAX(data!D:D)&lt;'Daily status(all)'!A244,"",SUMIFS(data!$E:$E,data!$C:$C,14000,data!$D:$D,"&lt;="&amp;'Daily status(all)'!$A244)/100000)</f>
        <v>416553.15266369982</v>
      </c>
      <c r="F244" s="14">
        <f>IF(MAX(data!D:D)&lt;'Daily status(all)'!A244,"",SUM(D244:E244))</f>
        <v>4251069.0094516985</v>
      </c>
      <c r="G244" s="15">
        <f>IF(MAX(data!D:D)&lt;'Daily status(all)'!A244,"",F244/$F$8)</f>
        <v>0.51136496616838545</v>
      </c>
      <c r="H244" s="14">
        <f>IF(MAX(data!J:J)&lt;'Daily status(all)'!B244,"",SUM(SUMIFS(data!$K:$K,data!$I:$I,{"STATE_TRANSFER","LOCAL_TRANSFER","OTHER_RECURRENT"},data!J:J,"&lt;="&amp;'Daily status(all)'!B244)/100000))</f>
        <v>3950857.8932858999</v>
      </c>
      <c r="I244" s="15">
        <f>IF(MAX(data!J:J)&lt;'Daily status(all)'!B244,"",H244/$H$8)</f>
        <v>0.46730966657136014</v>
      </c>
      <c r="J244" s="14">
        <f>IF(MAX(data!J:J)&lt;'Daily status(all)'!B244,"",SUM(SUMIFS(data!$K:$K,data!$I:$I,{"CAPITAL_EXP"},data!J:J,"&lt;="&amp;'Daily status(all)'!B244)/100000))</f>
        <v>846269.72345220007</v>
      </c>
      <c r="K244" s="15">
        <f>IF(MAX(data!J:J)&lt;'Daily status(all)'!B244,"",J244/$J$8)</f>
        <v>0.26951419576679103</v>
      </c>
      <c r="L244" s="14">
        <f>IF(MAX(data!J:J)&lt;'Daily status(all)'!B244,"",SUM(SUMIFS(data!$K:$K,data!$I:$I,{31100,31200,32100,32200},data!J:J,"&lt;="&amp;'Daily status(all)'!B244)/100000))</f>
        <v>352237.17237849999</v>
      </c>
      <c r="M244" s="15">
        <f>IF(MAX(data!J:J)&lt;'Daily status(all)'!B244,"",L244/$L$8)</f>
        <v>0.22620486807938811</v>
      </c>
      <c r="N244" s="16">
        <f>IF(MAX(data!J:J)&lt;'Daily status(all)'!B244,"",H244+J244+L244)</f>
        <v>5149364.7891165996</v>
      </c>
      <c r="O244" s="15">
        <f>IF(MAX(data!J:J)&lt;'Daily status(all)'!B244,"",N244/$N$8)</f>
        <v>0.39153853013789858</v>
      </c>
      <c r="P244" s="17">
        <f t="shared" si="3"/>
        <v>0.82555211828000863</v>
      </c>
    </row>
    <row r="245" spans="1:16" x14ac:dyDescent="0.25">
      <c r="A245" s="12">
        <v>43534</v>
      </c>
      <c r="B245" s="8">
        <v>20751126</v>
      </c>
      <c r="C245" s="13" t="s">
        <v>249</v>
      </c>
      <c r="D245" s="14">
        <f>IF(MAX(data!D:D)&lt;'Daily status(all)'!A245,"",SUMIFS(data!$E:$E,data!$C:$C,11000,data!$D:$D,"&lt;="&amp;'Daily status(all)'!$A245)/100000)</f>
        <v>3870476.0933379992</v>
      </c>
      <c r="E245" s="14">
        <f>IF(MAX(data!D:D)&lt;'Daily status(all)'!A245,"",SUMIFS(data!$E:$E,data!$C:$C,14000,data!$D:$D,"&lt;="&amp;'Daily status(all)'!$A245)/100000)</f>
        <v>418578.42856269982</v>
      </c>
      <c r="F245" s="14">
        <f>IF(MAX(data!D:D)&lt;'Daily status(all)'!A245,"",SUM(D245:E245))</f>
        <v>4289054.5219006985</v>
      </c>
      <c r="G245" s="15">
        <f>IF(MAX(data!D:D)&lt;'Daily status(all)'!A245,"",F245/$F$8)</f>
        <v>0.51593427808620751</v>
      </c>
      <c r="H245" s="14">
        <f>IF(MAX(data!J:J)&lt;'Daily status(all)'!B245,"",SUM(SUMIFS(data!$K:$K,data!$I:$I,{"STATE_TRANSFER","LOCAL_TRANSFER","OTHER_RECURRENT"},data!J:J,"&lt;="&amp;'Daily status(all)'!B245)/100000))</f>
        <v>3996106.2737158998</v>
      </c>
      <c r="I245" s="15">
        <f>IF(MAX(data!J:J)&lt;'Daily status(all)'!B245,"",H245/$H$8)</f>
        <v>0.47266167014698129</v>
      </c>
      <c r="J245" s="14">
        <f>IF(MAX(data!J:J)&lt;'Daily status(all)'!B245,"",SUM(SUMIFS(data!$K:$K,data!$I:$I,{"CAPITAL_EXP"},data!J:J,"&lt;="&amp;'Daily status(all)'!B245)/100000))</f>
        <v>855062.51449920016</v>
      </c>
      <c r="K245" s="15">
        <f>IF(MAX(data!J:J)&lt;'Daily status(all)'!B245,"",J245/$J$8)</f>
        <v>0.27231446374507884</v>
      </c>
      <c r="L245" s="14">
        <f>IF(MAX(data!J:J)&lt;'Daily status(all)'!B245,"",SUM(SUMIFS(data!$K:$K,data!$I:$I,{31100,31200,32100,32200},data!J:J,"&lt;="&amp;'Daily status(all)'!B245)/100000))</f>
        <v>353627.17237849999</v>
      </c>
      <c r="M245" s="15">
        <f>IF(MAX(data!J:J)&lt;'Daily status(all)'!B245,"",L245/$L$8)</f>
        <v>0.22709751880249943</v>
      </c>
      <c r="N245" s="16">
        <f>IF(MAX(data!J:J)&lt;'Daily status(all)'!B245,"",H245+J245+L245)</f>
        <v>5204795.9605935998</v>
      </c>
      <c r="O245" s="15">
        <f>IF(MAX(data!J:J)&lt;'Daily status(all)'!B245,"",N245/$N$8)</f>
        <v>0.39575331007537701</v>
      </c>
      <c r="P245" s="17">
        <f t="shared" si="3"/>
        <v>0.82405814836429014</v>
      </c>
    </row>
    <row r="246" spans="1:16" x14ac:dyDescent="0.25">
      <c r="A246" s="12">
        <v>43535</v>
      </c>
      <c r="B246" s="8">
        <v>20751127</v>
      </c>
      <c r="C246" s="13" t="s">
        <v>250</v>
      </c>
      <c r="D246" s="14">
        <f>IF(MAX(data!D:D)&lt;'Daily status(all)'!A246,"",SUMIFS(data!$E:$E,data!$C:$C,11000,data!$D:$D,"&lt;="&amp;'Daily status(all)'!$A246)/100000)</f>
        <v>3899661.7477479992</v>
      </c>
      <c r="E246" s="14">
        <f>IF(MAX(data!D:D)&lt;'Daily status(all)'!A246,"",SUMIFS(data!$E:$E,data!$C:$C,14000,data!$D:$D,"&lt;="&amp;'Daily status(all)'!$A246)/100000)</f>
        <v>419065.65107419976</v>
      </c>
      <c r="F246" s="14">
        <f>IF(MAX(data!D:D)&lt;'Daily status(all)'!A246,"",SUM(D246:E246))</f>
        <v>4318727.3988221986</v>
      </c>
      <c r="G246" s="15">
        <f>IF(MAX(data!D:D)&lt;'Daily status(all)'!A246,"",F246/$F$8)</f>
        <v>0.51950365549912292</v>
      </c>
      <c r="H246" s="14">
        <f>IF(MAX(data!J:J)&lt;'Daily status(all)'!B246,"",SUM(SUMIFS(data!$K:$K,data!$I:$I,{"STATE_TRANSFER","LOCAL_TRANSFER","OTHER_RECURRENT"},data!J:J,"&lt;="&amp;'Daily status(all)'!B246)/100000))</f>
        <v>4031539.0080058994</v>
      </c>
      <c r="I246" s="15">
        <f>IF(MAX(data!J:J)&lt;'Daily status(all)'!B246,"",H246/$H$8)</f>
        <v>0.4768526736439459</v>
      </c>
      <c r="J246" s="14">
        <f>IF(MAX(data!J:J)&lt;'Daily status(all)'!B246,"",SUM(SUMIFS(data!$K:$K,data!$I:$I,{"CAPITAL_EXP"},data!J:J,"&lt;="&amp;'Daily status(all)'!B246)/100000))</f>
        <v>859618.89308320021</v>
      </c>
      <c r="K246" s="15">
        <f>IF(MAX(data!J:J)&lt;'Daily status(all)'!B246,"",J246/$J$8)</f>
        <v>0.27376554804556213</v>
      </c>
      <c r="L246" s="14">
        <f>IF(MAX(data!J:J)&lt;'Daily status(all)'!B246,"",SUM(SUMIFS(data!$K:$K,data!$I:$I,{31100,31200,32100,32200},data!J:J,"&lt;="&amp;'Daily status(all)'!B246)/100000))</f>
        <v>363690.17237849999</v>
      </c>
      <c r="M246" s="15">
        <f>IF(MAX(data!J:J)&lt;'Daily status(all)'!B246,"",L246/$L$8)</f>
        <v>0.23355992472096637</v>
      </c>
      <c r="N246" s="16">
        <f>IF(MAX(data!J:J)&lt;'Daily status(all)'!B246,"",H246+J246+L246)</f>
        <v>5254848.0734675992</v>
      </c>
      <c r="O246" s="15">
        <f>IF(MAX(data!J:J)&lt;'Daily status(all)'!B246,"",N246/$N$8)</f>
        <v>0.39955908642014126</v>
      </c>
      <c r="P246" s="17">
        <f t="shared" si="3"/>
        <v>0.82185580599903663</v>
      </c>
    </row>
    <row r="247" spans="1:16" x14ac:dyDescent="0.25">
      <c r="A247" s="12">
        <v>43536</v>
      </c>
      <c r="B247" s="8">
        <v>20751128</v>
      </c>
      <c r="C247" s="13" t="s">
        <v>251</v>
      </c>
      <c r="D247" s="14">
        <f>IF(MAX(data!D:D)&lt;'Daily status(all)'!A247,"",SUMIFS(data!$E:$E,data!$C:$C,11000,data!$D:$D,"&lt;="&amp;'Daily status(all)'!$A247)/100000)</f>
        <v>3918370.2754879994</v>
      </c>
      <c r="E247" s="14">
        <f>IF(MAX(data!D:D)&lt;'Daily status(all)'!A247,"",SUMIFS(data!$E:$E,data!$C:$C,14000,data!$D:$D,"&lt;="&amp;'Daily status(all)'!$A247)/100000)</f>
        <v>419541.72851379984</v>
      </c>
      <c r="F247" s="14">
        <f>IF(MAX(data!D:D)&lt;'Daily status(all)'!A247,"",SUM(D247:E247))</f>
        <v>4337912.004001799</v>
      </c>
      <c r="G247" s="15">
        <f>IF(MAX(data!D:D)&lt;'Daily status(all)'!A247,"",F247/$F$8)</f>
        <v>0.52181138914372105</v>
      </c>
      <c r="H247" s="14">
        <f>IF(MAX(data!J:J)&lt;'Daily status(all)'!B247,"",SUM(SUMIFS(data!$K:$K,data!$I:$I,{"STATE_TRANSFER","LOCAL_TRANSFER","OTHER_RECURRENT"},data!J:J,"&lt;="&amp;'Daily status(all)'!B247)/100000))</f>
        <v>4058949.1563058998</v>
      </c>
      <c r="I247" s="15">
        <f>IF(MAX(data!J:J)&lt;'Daily status(all)'!B247,"",H247/$H$8)</f>
        <v>0.48009476121295525</v>
      </c>
      <c r="J247" s="14">
        <f>IF(MAX(data!J:J)&lt;'Daily status(all)'!B247,"",SUM(SUMIFS(data!$K:$K,data!$I:$I,{"CAPITAL_EXP"},data!J:J,"&lt;="&amp;'Daily status(all)'!B247)/100000))</f>
        <v>868997.94874520006</v>
      </c>
      <c r="K247" s="15">
        <f>IF(MAX(data!J:J)&lt;'Daily status(all)'!B247,"",J247/$J$8)</f>
        <v>0.27675252557027397</v>
      </c>
      <c r="L247" s="14">
        <f>IF(MAX(data!J:J)&lt;'Daily status(all)'!B247,"",SUM(SUMIFS(data!$K:$K,data!$I:$I,{31100,31200,32100,32200},data!J:J,"&lt;="&amp;'Daily status(all)'!B247)/100000))</f>
        <v>401948.17237849999</v>
      </c>
      <c r="M247" s="15">
        <f>IF(MAX(data!J:J)&lt;'Daily status(all)'!B247,"",L247/$L$8)</f>
        <v>0.25812901203376659</v>
      </c>
      <c r="N247" s="16">
        <f>IF(MAX(data!J:J)&lt;'Daily status(all)'!B247,"",H247+J247+L247)</f>
        <v>5329895.2774296002</v>
      </c>
      <c r="O247" s="15">
        <f>IF(MAX(data!J:J)&lt;'Daily status(all)'!B247,"",N247/$N$8)</f>
        <v>0.40526539644741788</v>
      </c>
      <c r="P247" s="17">
        <f t="shared" si="3"/>
        <v>0.81388315871260497</v>
      </c>
    </row>
    <row r="248" spans="1:16" x14ac:dyDescent="0.25">
      <c r="A248" s="12">
        <v>43537</v>
      </c>
      <c r="B248" s="8">
        <v>20751129</v>
      </c>
      <c r="C248" s="13" t="s">
        <v>252</v>
      </c>
      <c r="D248" s="14">
        <f>IF(MAX(data!D:D)&lt;'Daily status(all)'!A248,"",SUMIFS(data!$E:$E,data!$C:$C,11000,data!$D:$D,"&lt;="&amp;'Daily status(all)'!$A248)/100000)</f>
        <v>3939468.0025779991</v>
      </c>
      <c r="E248" s="14">
        <f>IF(MAX(data!D:D)&lt;'Daily status(all)'!A248,"",SUMIFS(data!$E:$E,data!$C:$C,14000,data!$D:$D,"&lt;="&amp;'Daily status(all)'!$A248)/100000)</f>
        <v>420183.43095539976</v>
      </c>
      <c r="F248" s="14">
        <f>IF(MAX(data!D:D)&lt;'Daily status(all)'!A248,"",SUM(D248:E248))</f>
        <v>4359651.4335333984</v>
      </c>
      <c r="G248" s="15">
        <f>IF(MAX(data!D:D)&lt;'Daily status(all)'!A248,"",F248/$F$8)</f>
        <v>0.52442644493844692</v>
      </c>
      <c r="H248" s="14">
        <f>IF(MAX(data!J:J)&lt;'Daily status(all)'!B248,"",SUM(SUMIFS(data!$K:$K,data!$I:$I,{"STATE_TRANSFER","LOCAL_TRANSFER","OTHER_RECURRENT"},data!J:J,"&lt;="&amp;'Daily status(all)'!B248)/100000))</f>
        <v>4068567.2854448995</v>
      </c>
      <c r="I248" s="15">
        <f>IF(MAX(data!J:J)&lt;'Daily status(all)'!B248,"",H248/$H$8)</f>
        <v>0.48123239887100022</v>
      </c>
      <c r="J248" s="14">
        <f>IF(MAX(data!J:J)&lt;'Daily status(all)'!B248,"",SUM(SUMIFS(data!$K:$K,data!$I:$I,{"CAPITAL_EXP"},data!J:J,"&lt;="&amp;'Daily status(all)'!B248)/100000))</f>
        <v>890076.72758519999</v>
      </c>
      <c r="K248" s="15">
        <f>IF(MAX(data!J:J)&lt;'Daily status(all)'!B248,"",J248/$J$8)</f>
        <v>0.28346555094430476</v>
      </c>
      <c r="L248" s="14">
        <f>IF(MAX(data!J:J)&lt;'Daily status(all)'!B248,"",SUM(SUMIFS(data!$K:$K,data!$I:$I,{31100,31200,32100,32200},data!J:J,"&lt;="&amp;'Daily status(all)'!B248)/100000))</f>
        <v>421948.17237849999</v>
      </c>
      <c r="M248" s="15">
        <f>IF(MAX(data!J:J)&lt;'Daily status(all)'!B248,"",L248/$L$8)</f>
        <v>0.27097290733033214</v>
      </c>
      <c r="N248" s="16">
        <f>IF(MAX(data!J:J)&lt;'Daily status(all)'!B248,"",H248+J248+L248)</f>
        <v>5380592.1854085997</v>
      </c>
      <c r="O248" s="15">
        <f>IF(MAX(data!J:J)&lt;'Daily status(all)'!B248,"",N248/$N$8)</f>
        <v>0.40912020061172705</v>
      </c>
      <c r="P248" s="17">
        <f t="shared" si="3"/>
        <v>0.81025494653844099</v>
      </c>
    </row>
    <row r="249" spans="1:16" x14ac:dyDescent="0.25">
      <c r="A249" s="12">
        <v>43538</v>
      </c>
      <c r="B249" s="8">
        <v>20751130</v>
      </c>
      <c r="C249" s="13" t="s">
        <v>253</v>
      </c>
      <c r="D249" s="14">
        <f>IF(MAX(data!D:D)&lt;'Daily status(all)'!A249,"",SUMIFS(data!$E:$E,data!$C:$C,11000,data!$D:$D,"&lt;="&amp;'Daily status(all)'!$A249)/100000)</f>
        <v>3939501.6788954991</v>
      </c>
      <c r="E249" s="14">
        <f>IF(MAX(data!D:D)&lt;'Daily status(all)'!A249,"",SUMIFS(data!$E:$E,data!$C:$C,14000,data!$D:$D,"&lt;="&amp;'Daily status(all)'!$A249)/100000)</f>
        <v>420191.8220753998</v>
      </c>
      <c r="F249" s="14">
        <f>IF(MAX(data!D:D)&lt;'Daily status(all)'!A249,"",SUM(D249:E249))</f>
        <v>4359693.5009708991</v>
      </c>
      <c r="G249" s="15">
        <f>IF(MAX(data!D:D)&lt;'Daily status(all)'!A249,"",F249/$F$8)</f>
        <v>0.52443150526885007</v>
      </c>
      <c r="H249" s="14">
        <f>IF(MAX(data!J:J)&lt;'Daily status(all)'!B249,"",SUM(SUMIFS(data!$K:$K,data!$I:$I,{"STATE_TRANSFER","LOCAL_TRANSFER","OTHER_RECURRENT"},data!J:J,"&lt;="&amp;'Daily status(all)'!B249)/100000))</f>
        <v>4068610.0902219992</v>
      </c>
      <c r="I249" s="15">
        <f>IF(MAX(data!J:J)&lt;'Daily status(all)'!B249,"",H249/$H$8)</f>
        <v>0.48123746184381633</v>
      </c>
      <c r="J249" s="14">
        <f>IF(MAX(data!J:J)&lt;'Daily status(all)'!B249,"",SUM(SUMIFS(data!$K:$K,data!$I:$I,{"CAPITAL_EXP"},data!J:J,"&lt;="&amp;'Daily status(all)'!B249)/100000))</f>
        <v>890076.72758519999</v>
      </c>
      <c r="K249" s="15">
        <f>IF(MAX(data!J:J)&lt;'Daily status(all)'!B249,"",J249/$J$8)</f>
        <v>0.28346555094430476</v>
      </c>
      <c r="L249" s="14">
        <f>IF(MAX(data!J:J)&lt;'Daily status(all)'!B249,"",SUM(SUMIFS(data!$K:$K,data!$I:$I,{31100,31200,32100,32200},data!J:J,"&lt;="&amp;'Daily status(all)'!B249)/100000))</f>
        <v>421948.17237849999</v>
      </c>
      <c r="M249" s="15">
        <f>IF(MAX(data!J:J)&lt;'Daily status(all)'!B249,"",L249/$L$8)</f>
        <v>0.27097290733033214</v>
      </c>
      <c r="N249" s="16">
        <f>IF(MAX(data!J:J)&lt;'Daily status(all)'!B249,"",H249+J249+L249)</f>
        <v>5380634.9901856994</v>
      </c>
      <c r="O249" s="15">
        <f>IF(MAX(data!J:J)&lt;'Daily status(all)'!B249,"",N249/$N$8)</f>
        <v>0.40912345532763761</v>
      </c>
      <c r="P249" s="17">
        <f t="shared" si="3"/>
        <v>0.81025631898892936</v>
      </c>
    </row>
    <row r="250" spans="1:16" x14ac:dyDescent="0.25">
      <c r="A250" s="12">
        <v>43539</v>
      </c>
      <c r="B250" s="8">
        <v>20751201</v>
      </c>
      <c r="C250" s="13" t="s">
        <v>254</v>
      </c>
      <c r="D250" s="14" t="str">
        <f>IF(MAX(data!D:D)&lt;'Daily status(all)'!A250,"",SUMIFS(data!$E:$E,data!$C:$C,11000,data!$D:$D,"&lt;="&amp;'Daily status(all)'!$A250)/100000)</f>
        <v/>
      </c>
      <c r="E250" s="14" t="str">
        <f>IF(MAX(data!D:D)&lt;'Daily status(all)'!A250,"",SUMIFS(data!$E:$E,data!$C:$C,14000,data!$D:$D,"&lt;="&amp;'Daily status(all)'!$A250)/100000)</f>
        <v/>
      </c>
      <c r="F250" s="14" t="str">
        <f>IF(MAX(data!D:D)&lt;'Daily status(all)'!A250,"",SUM(D250:E250))</f>
        <v/>
      </c>
      <c r="G250" s="15" t="str">
        <f>IF(MAX(data!D:D)&lt;'Daily status(all)'!A250,"",F250/$F$8)</f>
        <v/>
      </c>
      <c r="H250" s="14" t="str">
        <f>IF(MAX(data!J:J)&lt;'Daily status(all)'!B250,"",SUM(SUMIFS(data!$K:$K,data!$I:$I,{"STATE_TRANSFER","LOCAL_TRANSFER","OTHER_RECURRENT"},data!J:J,"&lt;="&amp;'Daily status(all)'!B250)/100000))</f>
        <v/>
      </c>
      <c r="I250" s="15" t="str">
        <f>IF(MAX(data!J:J)&lt;'Daily status(all)'!B250,"",H250/$H$8)</f>
        <v/>
      </c>
      <c r="J250" s="14" t="str">
        <f>IF(MAX(data!J:J)&lt;'Daily status(all)'!B250,"",SUM(SUMIFS(data!$K:$K,data!$I:$I,{"CAPITAL_EXP"},data!J:J,"&lt;="&amp;'Daily status(all)'!B250)/100000))</f>
        <v/>
      </c>
      <c r="K250" s="15" t="str">
        <f>IF(MAX(data!J:J)&lt;'Daily status(all)'!B250,"",J250/$J$8)</f>
        <v/>
      </c>
      <c r="L250" s="14" t="str">
        <f>IF(MAX(data!J:J)&lt;'Daily status(all)'!B250,"",SUM(SUMIFS(data!$K:$K,data!$I:$I,{31100,31200,32100,32200},data!J:J,"&lt;="&amp;'Daily status(all)'!B250)/100000))</f>
        <v/>
      </c>
      <c r="M250" s="15" t="str">
        <f>IF(MAX(data!J:J)&lt;'Daily status(all)'!B250,"",L250/$L$8)</f>
        <v/>
      </c>
      <c r="N250" s="16" t="str">
        <f>IF(MAX(data!J:J)&lt;'Daily status(all)'!B250,"",H250+J250+L250)</f>
        <v/>
      </c>
      <c r="O250" s="15" t="str">
        <f>IF(MAX(data!J:J)&lt;'Daily status(all)'!B250,"",N250/$N$8)</f>
        <v/>
      </c>
      <c r="P250" s="17" t="str">
        <f t="shared" si="3"/>
        <v/>
      </c>
    </row>
    <row r="251" spans="1:16" x14ac:dyDescent="0.25">
      <c r="A251" s="12">
        <v>43540</v>
      </c>
      <c r="B251" s="8">
        <v>20751202</v>
      </c>
      <c r="C251" s="13" t="s">
        <v>255</v>
      </c>
      <c r="D251" s="14" t="str">
        <f>IF(MAX(data!D:D)&lt;'Daily status(all)'!A251,"",SUMIFS(data!$E:$E,data!$C:$C,11000,data!$D:$D,"&lt;="&amp;'Daily status(all)'!$A251)/100000)</f>
        <v/>
      </c>
      <c r="E251" s="14" t="str">
        <f>IF(MAX(data!D:D)&lt;'Daily status(all)'!A251,"",SUMIFS(data!$E:$E,data!$C:$C,14000,data!$D:$D,"&lt;="&amp;'Daily status(all)'!$A251)/100000)</f>
        <v/>
      </c>
      <c r="F251" s="14" t="str">
        <f>IF(MAX(data!D:D)&lt;'Daily status(all)'!A251,"",SUM(D251:E251))</f>
        <v/>
      </c>
      <c r="G251" s="15" t="str">
        <f>IF(MAX(data!D:D)&lt;'Daily status(all)'!A251,"",F251/$F$8)</f>
        <v/>
      </c>
      <c r="H251" s="14" t="str">
        <f>IF(MAX(data!J:J)&lt;'Daily status(all)'!B251,"",SUM(SUMIFS(data!$K:$K,data!$I:$I,{"STATE_TRANSFER","LOCAL_TRANSFER","OTHER_RECURRENT"},data!J:J,"&lt;="&amp;'Daily status(all)'!B251)/100000))</f>
        <v/>
      </c>
      <c r="I251" s="15" t="str">
        <f>IF(MAX(data!J:J)&lt;'Daily status(all)'!B251,"",H251/$H$8)</f>
        <v/>
      </c>
      <c r="J251" s="14" t="str">
        <f>IF(MAX(data!J:J)&lt;'Daily status(all)'!B251,"",SUM(SUMIFS(data!$K:$K,data!$I:$I,{"CAPITAL_EXP"},data!J:J,"&lt;="&amp;'Daily status(all)'!B251)/100000))</f>
        <v/>
      </c>
      <c r="K251" s="15" t="str">
        <f>IF(MAX(data!J:J)&lt;'Daily status(all)'!B251,"",J251/$J$8)</f>
        <v/>
      </c>
      <c r="L251" s="14" t="str">
        <f>IF(MAX(data!J:J)&lt;'Daily status(all)'!B251,"",SUM(SUMIFS(data!$K:$K,data!$I:$I,{31100,31200,32100,32200},data!J:J,"&lt;="&amp;'Daily status(all)'!B251)/100000))</f>
        <v/>
      </c>
      <c r="M251" s="15" t="str">
        <f>IF(MAX(data!J:J)&lt;'Daily status(all)'!B251,"",L251/$L$8)</f>
        <v/>
      </c>
      <c r="N251" s="16" t="str">
        <f>IF(MAX(data!J:J)&lt;'Daily status(all)'!B251,"",H251+J251+L251)</f>
        <v/>
      </c>
      <c r="O251" s="15" t="str">
        <f>IF(MAX(data!J:J)&lt;'Daily status(all)'!B251,"",N251/$N$8)</f>
        <v/>
      </c>
      <c r="P251" s="17" t="str">
        <f t="shared" si="3"/>
        <v/>
      </c>
    </row>
    <row r="252" spans="1:16" x14ac:dyDescent="0.25">
      <c r="A252" s="12">
        <v>43541</v>
      </c>
      <c r="B252" s="8">
        <v>20751203</v>
      </c>
      <c r="C252" s="13" t="s">
        <v>256</v>
      </c>
      <c r="D252" s="14" t="str">
        <f>IF(MAX(data!D:D)&lt;'Daily status(all)'!A252,"",SUMIFS(data!$E:$E,data!$C:$C,11000,data!$D:$D,"&lt;="&amp;'Daily status(all)'!$A252)/100000)</f>
        <v/>
      </c>
      <c r="E252" s="14" t="str">
        <f>IF(MAX(data!D:D)&lt;'Daily status(all)'!A252,"",SUMIFS(data!$E:$E,data!$C:$C,14000,data!$D:$D,"&lt;="&amp;'Daily status(all)'!$A252)/100000)</f>
        <v/>
      </c>
      <c r="F252" s="14" t="str">
        <f>IF(MAX(data!D:D)&lt;'Daily status(all)'!A252,"",SUM(D252:E252))</f>
        <v/>
      </c>
      <c r="G252" s="15" t="str">
        <f>IF(MAX(data!D:D)&lt;'Daily status(all)'!A252,"",F252/$F$8)</f>
        <v/>
      </c>
      <c r="H252" s="14" t="str">
        <f>IF(MAX(data!J:J)&lt;'Daily status(all)'!B252,"",SUM(SUMIFS(data!$K:$K,data!$I:$I,{"STATE_TRANSFER","LOCAL_TRANSFER","OTHER_RECURRENT"},data!J:J,"&lt;="&amp;'Daily status(all)'!B252)/100000))</f>
        <v/>
      </c>
      <c r="I252" s="15" t="str">
        <f>IF(MAX(data!J:J)&lt;'Daily status(all)'!B252,"",H252/$H$8)</f>
        <v/>
      </c>
      <c r="J252" s="14" t="str">
        <f>IF(MAX(data!J:J)&lt;'Daily status(all)'!B252,"",SUM(SUMIFS(data!$K:$K,data!$I:$I,{"CAPITAL_EXP"},data!J:J,"&lt;="&amp;'Daily status(all)'!B252)/100000))</f>
        <v/>
      </c>
      <c r="K252" s="15" t="str">
        <f>IF(MAX(data!J:J)&lt;'Daily status(all)'!B252,"",J252/$J$8)</f>
        <v/>
      </c>
      <c r="L252" s="14" t="str">
        <f>IF(MAX(data!J:J)&lt;'Daily status(all)'!B252,"",SUM(SUMIFS(data!$K:$K,data!$I:$I,{31100,31200,32100,32200},data!J:J,"&lt;="&amp;'Daily status(all)'!B252)/100000))</f>
        <v/>
      </c>
      <c r="M252" s="15" t="str">
        <f>IF(MAX(data!J:J)&lt;'Daily status(all)'!B252,"",L252/$L$8)</f>
        <v/>
      </c>
      <c r="N252" s="16" t="str">
        <f>IF(MAX(data!J:J)&lt;'Daily status(all)'!B252,"",H252+J252+L252)</f>
        <v/>
      </c>
      <c r="O252" s="15" t="str">
        <f>IF(MAX(data!J:J)&lt;'Daily status(all)'!B252,"",N252/$N$8)</f>
        <v/>
      </c>
      <c r="P252" s="17" t="str">
        <f t="shared" si="3"/>
        <v/>
      </c>
    </row>
    <row r="253" spans="1:16" x14ac:dyDescent="0.25">
      <c r="A253" s="12">
        <v>43542</v>
      </c>
      <c r="B253" s="8">
        <v>20751204</v>
      </c>
      <c r="C253" s="13" t="s">
        <v>257</v>
      </c>
      <c r="D253" s="14" t="str">
        <f>IF(MAX(data!D:D)&lt;'Daily status(all)'!A253,"",SUMIFS(data!$E:$E,data!$C:$C,11000,data!$D:$D,"&lt;="&amp;'Daily status(all)'!$A253)/100000)</f>
        <v/>
      </c>
      <c r="E253" s="14" t="str">
        <f>IF(MAX(data!D:D)&lt;'Daily status(all)'!A253,"",SUMIFS(data!$E:$E,data!$C:$C,14000,data!$D:$D,"&lt;="&amp;'Daily status(all)'!$A253)/100000)</f>
        <v/>
      </c>
      <c r="F253" s="14" t="str">
        <f>IF(MAX(data!D:D)&lt;'Daily status(all)'!A253,"",SUM(D253:E253))</f>
        <v/>
      </c>
      <c r="G253" s="15" t="str">
        <f>IF(MAX(data!D:D)&lt;'Daily status(all)'!A253,"",F253/$F$8)</f>
        <v/>
      </c>
      <c r="H253" s="14" t="str">
        <f>IF(MAX(data!J:J)&lt;'Daily status(all)'!B253,"",SUM(SUMIFS(data!$K:$K,data!$I:$I,{"STATE_TRANSFER","LOCAL_TRANSFER","OTHER_RECURRENT"},data!J:J,"&lt;="&amp;'Daily status(all)'!B253)/100000))</f>
        <v/>
      </c>
      <c r="I253" s="15" t="str">
        <f>IF(MAX(data!J:J)&lt;'Daily status(all)'!B253,"",H253/$H$8)</f>
        <v/>
      </c>
      <c r="J253" s="14" t="str">
        <f>IF(MAX(data!J:J)&lt;'Daily status(all)'!B253,"",SUM(SUMIFS(data!$K:$K,data!$I:$I,{"CAPITAL_EXP"},data!J:J,"&lt;="&amp;'Daily status(all)'!B253)/100000))</f>
        <v/>
      </c>
      <c r="K253" s="15" t="str">
        <f>IF(MAX(data!J:J)&lt;'Daily status(all)'!B253,"",J253/$J$8)</f>
        <v/>
      </c>
      <c r="L253" s="14" t="str">
        <f>IF(MAX(data!J:J)&lt;'Daily status(all)'!B253,"",SUM(SUMIFS(data!$K:$K,data!$I:$I,{31100,31200,32100,32200},data!J:J,"&lt;="&amp;'Daily status(all)'!B253)/100000))</f>
        <v/>
      </c>
      <c r="M253" s="15" t="str">
        <f>IF(MAX(data!J:J)&lt;'Daily status(all)'!B253,"",L253/$L$8)</f>
        <v/>
      </c>
      <c r="N253" s="16" t="str">
        <f>IF(MAX(data!J:J)&lt;'Daily status(all)'!B253,"",H253+J253+L253)</f>
        <v/>
      </c>
      <c r="O253" s="15" t="str">
        <f>IF(MAX(data!J:J)&lt;'Daily status(all)'!B253,"",N253/$N$8)</f>
        <v/>
      </c>
      <c r="P253" s="17" t="str">
        <f t="shared" si="3"/>
        <v/>
      </c>
    </row>
    <row r="254" spans="1:16" x14ac:dyDescent="0.25">
      <c r="A254" s="12">
        <v>43543</v>
      </c>
      <c r="B254" s="8">
        <v>20751205</v>
      </c>
      <c r="C254" s="13" t="s">
        <v>258</v>
      </c>
      <c r="D254" s="14" t="str">
        <f>IF(MAX(data!D:D)&lt;'Daily status(all)'!A254,"",SUMIFS(data!$E:$E,data!$C:$C,11000,data!$D:$D,"&lt;="&amp;'Daily status(all)'!$A254)/100000)</f>
        <v/>
      </c>
      <c r="E254" s="14" t="str">
        <f>IF(MAX(data!D:D)&lt;'Daily status(all)'!A254,"",SUMIFS(data!$E:$E,data!$C:$C,14000,data!$D:$D,"&lt;="&amp;'Daily status(all)'!$A254)/100000)</f>
        <v/>
      </c>
      <c r="F254" s="14" t="str">
        <f>IF(MAX(data!D:D)&lt;'Daily status(all)'!A254,"",SUM(D254:E254))</f>
        <v/>
      </c>
      <c r="G254" s="15" t="str">
        <f>IF(MAX(data!D:D)&lt;'Daily status(all)'!A254,"",F254/$F$8)</f>
        <v/>
      </c>
      <c r="H254" s="14" t="str">
        <f>IF(MAX(data!J:J)&lt;'Daily status(all)'!B254,"",SUM(SUMIFS(data!$K:$K,data!$I:$I,{"STATE_TRANSFER","LOCAL_TRANSFER","OTHER_RECURRENT"},data!J:J,"&lt;="&amp;'Daily status(all)'!B254)/100000))</f>
        <v/>
      </c>
      <c r="I254" s="15" t="str">
        <f>IF(MAX(data!J:J)&lt;'Daily status(all)'!B254,"",H254/$H$8)</f>
        <v/>
      </c>
      <c r="J254" s="14" t="str">
        <f>IF(MAX(data!J:J)&lt;'Daily status(all)'!B254,"",SUM(SUMIFS(data!$K:$K,data!$I:$I,{"CAPITAL_EXP"},data!J:J,"&lt;="&amp;'Daily status(all)'!B254)/100000))</f>
        <v/>
      </c>
      <c r="K254" s="15" t="str">
        <f>IF(MAX(data!J:J)&lt;'Daily status(all)'!B254,"",J254/$J$8)</f>
        <v/>
      </c>
      <c r="L254" s="14" t="str">
        <f>IF(MAX(data!J:J)&lt;'Daily status(all)'!B254,"",SUM(SUMIFS(data!$K:$K,data!$I:$I,{31100,31200,32100,32200},data!J:J,"&lt;="&amp;'Daily status(all)'!B254)/100000))</f>
        <v/>
      </c>
      <c r="M254" s="15" t="str">
        <f>IF(MAX(data!J:J)&lt;'Daily status(all)'!B254,"",L254/$L$8)</f>
        <v/>
      </c>
      <c r="N254" s="16" t="str">
        <f>IF(MAX(data!J:J)&lt;'Daily status(all)'!B254,"",H254+J254+L254)</f>
        <v/>
      </c>
      <c r="O254" s="15" t="str">
        <f>IF(MAX(data!J:J)&lt;'Daily status(all)'!B254,"",N254/$N$8)</f>
        <v/>
      </c>
      <c r="P254" s="17" t="str">
        <f t="shared" si="3"/>
        <v/>
      </c>
    </row>
    <row r="255" spans="1:16" x14ac:dyDescent="0.25">
      <c r="A255" s="12">
        <v>43544</v>
      </c>
      <c r="B255" s="8">
        <v>20751206</v>
      </c>
      <c r="C255" s="13" t="s">
        <v>259</v>
      </c>
      <c r="D255" s="14" t="str">
        <f>IF(MAX(data!D:D)&lt;'Daily status(all)'!A255,"",SUMIFS(data!$E:$E,data!$C:$C,11000,data!$D:$D,"&lt;="&amp;'Daily status(all)'!$A255)/100000)</f>
        <v/>
      </c>
      <c r="E255" s="14" t="str">
        <f>IF(MAX(data!D:D)&lt;'Daily status(all)'!A255,"",SUMIFS(data!$E:$E,data!$C:$C,14000,data!$D:$D,"&lt;="&amp;'Daily status(all)'!$A255)/100000)</f>
        <v/>
      </c>
      <c r="F255" s="14" t="str">
        <f>IF(MAX(data!D:D)&lt;'Daily status(all)'!A255,"",SUM(D255:E255))</f>
        <v/>
      </c>
      <c r="G255" s="15" t="str">
        <f>IF(MAX(data!D:D)&lt;'Daily status(all)'!A255,"",F255/$F$8)</f>
        <v/>
      </c>
      <c r="H255" s="14" t="str">
        <f>IF(MAX(data!J:J)&lt;'Daily status(all)'!B255,"",SUM(SUMIFS(data!$K:$K,data!$I:$I,{"STATE_TRANSFER","LOCAL_TRANSFER","OTHER_RECURRENT"},data!J:J,"&lt;="&amp;'Daily status(all)'!B255)/100000))</f>
        <v/>
      </c>
      <c r="I255" s="15" t="str">
        <f>IF(MAX(data!J:J)&lt;'Daily status(all)'!B255,"",H255/$H$8)</f>
        <v/>
      </c>
      <c r="J255" s="14" t="str">
        <f>IF(MAX(data!J:J)&lt;'Daily status(all)'!B255,"",SUM(SUMIFS(data!$K:$K,data!$I:$I,{"CAPITAL_EXP"},data!J:J,"&lt;="&amp;'Daily status(all)'!B255)/100000))</f>
        <v/>
      </c>
      <c r="K255" s="15" t="str">
        <f>IF(MAX(data!J:J)&lt;'Daily status(all)'!B255,"",J255/$J$8)</f>
        <v/>
      </c>
      <c r="L255" s="14" t="str">
        <f>IF(MAX(data!J:J)&lt;'Daily status(all)'!B255,"",SUM(SUMIFS(data!$K:$K,data!$I:$I,{31100,31200,32100,32200},data!J:J,"&lt;="&amp;'Daily status(all)'!B255)/100000))</f>
        <v/>
      </c>
      <c r="M255" s="15" t="str">
        <f>IF(MAX(data!J:J)&lt;'Daily status(all)'!B255,"",L255/$L$8)</f>
        <v/>
      </c>
      <c r="N255" s="16" t="str">
        <f>IF(MAX(data!J:J)&lt;'Daily status(all)'!B255,"",H255+J255+L255)</f>
        <v/>
      </c>
      <c r="O255" s="15" t="str">
        <f>IF(MAX(data!J:J)&lt;'Daily status(all)'!B255,"",N255/$N$8)</f>
        <v/>
      </c>
      <c r="P255" s="17" t="str">
        <f t="shared" si="3"/>
        <v/>
      </c>
    </row>
    <row r="256" spans="1:16" x14ac:dyDescent="0.25">
      <c r="A256" s="12">
        <v>43545</v>
      </c>
      <c r="B256" s="8">
        <v>20751207</v>
      </c>
      <c r="C256" s="13" t="s">
        <v>260</v>
      </c>
      <c r="D256" s="14" t="str">
        <f>IF(MAX(data!D:D)&lt;'Daily status(all)'!A256,"",SUMIFS(data!$E:$E,data!$C:$C,11000,data!$D:$D,"&lt;="&amp;'Daily status(all)'!$A256)/100000)</f>
        <v/>
      </c>
      <c r="E256" s="14" t="str">
        <f>IF(MAX(data!D:D)&lt;'Daily status(all)'!A256,"",SUMIFS(data!$E:$E,data!$C:$C,14000,data!$D:$D,"&lt;="&amp;'Daily status(all)'!$A256)/100000)</f>
        <v/>
      </c>
      <c r="F256" s="14" t="str">
        <f>IF(MAX(data!D:D)&lt;'Daily status(all)'!A256,"",SUM(D256:E256))</f>
        <v/>
      </c>
      <c r="G256" s="15" t="str">
        <f>IF(MAX(data!D:D)&lt;'Daily status(all)'!A256,"",F256/$F$8)</f>
        <v/>
      </c>
      <c r="H256" s="14" t="str">
        <f>IF(MAX(data!J:J)&lt;'Daily status(all)'!B256,"",SUM(SUMIFS(data!$K:$K,data!$I:$I,{"STATE_TRANSFER","LOCAL_TRANSFER","OTHER_RECURRENT"},data!J:J,"&lt;="&amp;'Daily status(all)'!B256)/100000))</f>
        <v/>
      </c>
      <c r="I256" s="15" t="str">
        <f>IF(MAX(data!J:J)&lt;'Daily status(all)'!B256,"",H256/$H$8)</f>
        <v/>
      </c>
      <c r="J256" s="14" t="str">
        <f>IF(MAX(data!J:J)&lt;'Daily status(all)'!B256,"",SUM(SUMIFS(data!$K:$K,data!$I:$I,{"CAPITAL_EXP"},data!J:J,"&lt;="&amp;'Daily status(all)'!B256)/100000))</f>
        <v/>
      </c>
      <c r="K256" s="15" t="str">
        <f>IF(MAX(data!J:J)&lt;'Daily status(all)'!B256,"",J256/$J$8)</f>
        <v/>
      </c>
      <c r="L256" s="14" t="str">
        <f>IF(MAX(data!J:J)&lt;'Daily status(all)'!B256,"",SUM(SUMIFS(data!$K:$K,data!$I:$I,{31100,31200,32100,32200},data!J:J,"&lt;="&amp;'Daily status(all)'!B256)/100000))</f>
        <v/>
      </c>
      <c r="M256" s="15" t="str">
        <f>IF(MAX(data!J:J)&lt;'Daily status(all)'!B256,"",L256/$L$8)</f>
        <v/>
      </c>
      <c r="N256" s="16" t="str">
        <f>IF(MAX(data!J:J)&lt;'Daily status(all)'!B256,"",H256+J256+L256)</f>
        <v/>
      </c>
      <c r="O256" s="15" t="str">
        <f>IF(MAX(data!J:J)&lt;'Daily status(all)'!B256,"",N256/$N$8)</f>
        <v/>
      </c>
      <c r="P256" s="17" t="str">
        <f t="shared" si="3"/>
        <v/>
      </c>
    </row>
    <row r="257" spans="1:16" x14ac:dyDescent="0.25">
      <c r="A257" s="12">
        <v>43546</v>
      </c>
      <c r="B257" s="8">
        <v>20751208</v>
      </c>
      <c r="C257" s="13" t="s">
        <v>261</v>
      </c>
      <c r="D257" s="14" t="str">
        <f>IF(MAX(data!D:D)&lt;'Daily status(all)'!A257,"",SUMIFS(data!$E:$E,data!$C:$C,11000,data!$D:$D,"&lt;="&amp;'Daily status(all)'!$A257)/100000)</f>
        <v/>
      </c>
      <c r="E257" s="14" t="str">
        <f>IF(MAX(data!D:D)&lt;'Daily status(all)'!A257,"",SUMIFS(data!$E:$E,data!$C:$C,14000,data!$D:$D,"&lt;="&amp;'Daily status(all)'!$A257)/100000)</f>
        <v/>
      </c>
      <c r="F257" s="14" t="str">
        <f>IF(MAX(data!D:D)&lt;'Daily status(all)'!A257,"",SUM(D257:E257))</f>
        <v/>
      </c>
      <c r="G257" s="15" t="str">
        <f>IF(MAX(data!D:D)&lt;'Daily status(all)'!A257,"",F257/$F$8)</f>
        <v/>
      </c>
      <c r="H257" s="14" t="str">
        <f>IF(MAX(data!J:J)&lt;'Daily status(all)'!B257,"",SUM(SUMIFS(data!$K:$K,data!$I:$I,{"STATE_TRANSFER","LOCAL_TRANSFER","OTHER_RECURRENT"},data!J:J,"&lt;="&amp;'Daily status(all)'!B257)/100000))</f>
        <v/>
      </c>
      <c r="I257" s="15" t="str">
        <f>IF(MAX(data!J:J)&lt;'Daily status(all)'!B257,"",H257/$H$8)</f>
        <v/>
      </c>
      <c r="J257" s="14" t="str">
        <f>IF(MAX(data!J:J)&lt;'Daily status(all)'!B257,"",SUM(SUMIFS(data!$K:$K,data!$I:$I,{"CAPITAL_EXP"},data!J:J,"&lt;="&amp;'Daily status(all)'!B257)/100000))</f>
        <v/>
      </c>
      <c r="K257" s="15" t="str">
        <f>IF(MAX(data!J:J)&lt;'Daily status(all)'!B257,"",J257/$J$8)</f>
        <v/>
      </c>
      <c r="L257" s="14" t="str">
        <f>IF(MAX(data!J:J)&lt;'Daily status(all)'!B257,"",SUM(SUMIFS(data!$K:$K,data!$I:$I,{31100,31200,32100,32200},data!J:J,"&lt;="&amp;'Daily status(all)'!B257)/100000))</f>
        <v/>
      </c>
      <c r="M257" s="15" t="str">
        <f>IF(MAX(data!J:J)&lt;'Daily status(all)'!B257,"",L257/$L$8)</f>
        <v/>
      </c>
      <c r="N257" s="16" t="str">
        <f>IF(MAX(data!J:J)&lt;'Daily status(all)'!B257,"",H257+J257+L257)</f>
        <v/>
      </c>
      <c r="O257" s="15" t="str">
        <f>IF(MAX(data!J:J)&lt;'Daily status(all)'!B257,"",N257/$N$8)</f>
        <v/>
      </c>
      <c r="P257" s="17" t="str">
        <f t="shared" si="3"/>
        <v/>
      </c>
    </row>
    <row r="258" spans="1:16" x14ac:dyDescent="0.25">
      <c r="A258" s="12">
        <v>43547</v>
      </c>
      <c r="B258" s="8">
        <v>20751209</v>
      </c>
      <c r="C258" s="13" t="s">
        <v>262</v>
      </c>
      <c r="D258" s="14" t="str">
        <f>IF(MAX(data!D:D)&lt;'Daily status(all)'!A258,"",SUMIFS(data!$E:$E,data!$C:$C,11000,data!$D:$D,"&lt;="&amp;'Daily status(all)'!$A258)/100000)</f>
        <v/>
      </c>
      <c r="E258" s="14" t="str">
        <f>IF(MAX(data!D:D)&lt;'Daily status(all)'!A258,"",SUMIFS(data!$E:$E,data!$C:$C,14000,data!$D:$D,"&lt;="&amp;'Daily status(all)'!$A258)/100000)</f>
        <v/>
      </c>
      <c r="F258" s="14" t="str">
        <f>IF(MAX(data!D:D)&lt;'Daily status(all)'!A258,"",SUM(D258:E258))</f>
        <v/>
      </c>
      <c r="G258" s="15" t="str">
        <f>IF(MAX(data!D:D)&lt;'Daily status(all)'!A258,"",F258/$F$8)</f>
        <v/>
      </c>
      <c r="H258" s="14" t="str">
        <f>IF(MAX(data!J:J)&lt;'Daily status(all)'!B258,"",SUM(SUMIFS(data!$K:$K,data!$I:$I,{"STATE_TRANSFER","LOCAL_TRANSFER","OTHER_RECURRENT"},data!J:J,"&lt;="&amp;'Daily status(all)'!B258)/100000))</f>
        <v/>
      </c>
      <c r="I258" s="15" t="str">
        <f>IF(MAX(data!J:J)&lt;'Daily status(all)'!B258,"",H258/$H$8)</f>
        <v/>
      </c>
      <c r="J258" s="14" t="str">
        <f>IF(MAX(data!J:J)&lt;'Daily status(all)'!B258,"",SUM(SUMIFS(data!$K:$K,data!$I:$I,{"CAPITAL_EXP"},data!J:J,"&lt;="&amp;'Daily status(all)'!B258)/100000))</f>
        <v/>
      </c>
      <c r="K258" s="15" t="str">
        <f>IF(MAX(data!J:J)&lt;'Daily status(all)'!B258,"",J258/$J$8)</f>
        <v/>
      </c>
      <c r="L258" s="14" t="str">
        <f>IF(MAX(data!J:J)&lt;'Daily status(all)'!B258,"",SUM(SUMIFS(data!$K:$K,data!$I:$I,{31100,31200,32100,32200},data!J:J,"&lt;="&amp;'Daily status(all)'!B258)/100000))</f>
        <v/>
      </c>
      <c r="M258" s="15" t="str">
        <f>IF(MAX(data!J:J)&lt;'Daily status(all)'!B258,"",L258/$L$8)</f>
        <v/>
      </c>
      <c r="N258" s="16" t="str">
        <f>IF(MAX(data!J:J)&lt;'Daily status(all)'!B258,"",H258+J258+L258)</f>
        <v/>
      </c>
      <c r="O258" s="15" t="str">
        <f>IF(MAX(data!J:J)&lt;'Daily status(all)'!B258,"",N258/$N$8)</f>
        <v/>
      </c>
      <c r="P258" s="17" t="str">
        <f t="shared" si="3"/>
        <v/>
      </c>
    </row>
    <row r="259" spans="1:16" x14ac:dyDescent="0.25">
      <c r="A259" s="12">
        <v>43548</v>
      </c>
      <c r="B259" s="8">
        <v>20751210</v>
      </c>
      <c r="C259" s="13" t="s">
        <v>263</v>
      </c>
      <c r="D259" s="14" t="str">
        <f>IF(MAX(data!D:D)&lt;'Daily status(all)'!A259,"",SUMIFS(data!$E:$E,data!$C:$C,11000,data!$D:$D,"&lt;="&amp;'Daily status(all)'!$A259)/100000)</f>
        <v/>
      </c>
      <c r="E259" s="14" t="str">
        <f>IF(MAX(data!D:D)&lt;'Daily status(all)'!A259,"",SUMIFS(data!$E:$E,data!$C:$C,14000,data!$D:$D,"&lt;="&amp;'Daily status(all)'!$A259)/100000)</f>
        <v/>
      </c>
      <c r="F259" s="14" t="str">
        <f>IF(MAX(data!D:D)&lt;'Daily status(all)'!A259,"",SUM(D259:E259))</f>
        <v/>
      </c>
      <c r="G259" s="15" t="str">
        <f>IF(MAX(data!D:D)&lt;'Daily status(all)'!A259,"",F259/$F$8)</f>
        <v/>
      </c>
      <c r="H259" s="14" t="str">
        <f>IF(MAX(data!J:J)&lt;'Daily status(all)'!B259,"",SUM(SUMIFS(data!$K:$K,data!$I:$I,{"STATE_TRANSFER","LOCAL_TRANSFER","OTHER_RECURRENT"},data!J:J,"&lt;="&amp;'Daily status(all)'!B259)/100000))</f>
        <v/>
      </c>
      <c r="I259" s="15" t="str">
        <f>IF(MAX(data!J:J)&lt;'Daily status(all)'!B259,"",H259/$H$8)</f>
        <v/>
      </c>
      <c r="J259" s="14" t="str">
        <f>IF(MAX(data!J:J)&lt;'Daily status(all)'!B259,"",SUM(SUMIFS(data!$K:$K,data!$I:$I,{"CAPITAL_EXP"},data!J:J,"&lt;="&amp;'Daily status(all)'!B259)/100000))</f>
        <v/>
      </c>
      <c r="K259" s="15" t="str">
        <f>IF(MAX(data!J:J)&lt;'Daily status(all)'!B259,"",J259/$J$8)</f>
        <v/>
      </c>
      <c r="L259" s="14" t="str">
        <f>IF(MAX(data!J:J)&lt;'Daily status(all)'!B259,"",SUM(SUMIFS(data!$K:$K,data!$I:$I,{31100,31200,32100,32200},data!J:J,"&lt;="&amp;'Daily status(all)'!B259)/100000))</f>
        <v/>
      </c>
      <c r="M259" s="15" t="str">
        <f>IF(MAX(data!J:J)&lt;'Daily status(all)'!B259,"",L259/$L$8)</f>
        <v/>
      </c>
      <c r="N259" s="16" t="str">
        <f>IF(MAX(data!J:J)&lt;'Daily status(all)'!B259,"",H259+J259+L259)</f>
        <v/>
      </c>
      <c r="O259" s="15" t="str">
        <f>IF(MAX(data!J:J)&lt;'Daily status(all)'!B259,"",N259/$N$8)</f>
        <v/>
      </c>
      <c r="P259" s="17" t="str">
        <f t="shared" si="3"/>
        <v/>
      </c>
    </row>
    <row r="260" spans="1:16" x14ac:dyDescent="0.25">
      <c r="A260" s="12">
        <v>43549</v>
      </c>
      <c r="B260" s="8">
        <v>20751211</v>
      </c>
      <c r="C260" s="13" t="s">
        <v>264</v>
      </c>
      <c r="D260" s="14" t="str">
        <f>IF(MAX(data!D:D)&lt;'Daily status(all)'!A260,"",SUMIFS(data!$E:$E,data!$C:$C,11000,data!$D:$D,"&lt;="&amp;'Daily status(all)'!$A260)/100000)</f>
        <v/>
      </c>
      <c r="E260" s="14" t="str">
        <f>IF(MAX(data!D:D)&lt;'Daily status(all)'!A260,"",SUMIFS(data!$E:$E,data!$C:$C,14000,data!$D:$D,"&lt;="&amp;'Daily status(all)'!$A260)/100000)</f>
        <v/>
      </c>
      <c r="F260" s="14" t="str">
        <f>IF(MAX(data!D:D)&lt;'Daily status(all)'!A260,"",SUM(D260:E260))</f>
        <v/>
      </c>
      <c r="G260" s="15" t="str">
        <f>IF(MAX(data!D:D)&lt;'Daily status(all)'!A260,"",F260/$F$8)</f>
        <v/>
      </c>
      <c r="H260" s="14" t="str">
        <f>IF(MAX(data!J:J)&lt;'Daily status(all)'!B260,"",SUM(SUMIFS(data!$K:$K,data!$I:$I,{"STATE_TRANSFER","LOCAL_TRANSFER","OTHER_RECURRENT"},data!J:J,"&lt;="&amp;'Daily status(all)'!B260)/100000))</f>
        <v/>
      </c>
      <c r="I260" s="15" t="str">
        <f>IF(MAX(data!J:J)&lt;'Daily status(all)'!B260,"",H260/$H$8)</f>
        <v/>
      </c>
      <c r="J260" s="14" t="str">
        <f>IF(MAX(data!J:J)&lt;'Daily status(all)'!B260,"",SUM(SUMIFS(data!$K:$K,data!$I:$I,{"CAPITAL_EXP"},data!J:J,"&lt;="&amp;'Daily status(all)'!B260)/100000))</f>
        <v/>
      </c>
      <c r="K260" s="15" t="str">
        <f>IF(MAX(data!J:J)&lt;'Daily status(all)'!B260,"",J260/$J$8)</f>
        <v/>
      </c>
      <c r="L260" s="14" t="str">
        <f>IF(MAX(data!J:J)&lt;'Daily status(all)'!B260,"",SUM(SUMIFS(data!$K:$K,data!$I:$I,{31100,31200,32100,32200},data!J:J,"&lt;="&amp;'Daily status(all)'!B260)/100000))</f>
        <v/>
      </c>
      <c r="M260" s="15" t="str">
        <f>IF(MAX(data!J:J)&lt;'Daily status(all)'!B260,"",L260/$L$8)</f>
        <v/>
      </c>
      <c r="N260" s="16" t="str">
        <f>IF(MAX(data!J:J)&lt;'Daily status(all)'!B260,"",H260+J260+L260)</f>
        <v/>
      </c>
      <c r="O260" s="15" t="str">
        <f>IF(MAX(data!J:J)&lt;'Daily status(all)'!B260,"",N260/$N$8)</f>
        <v/>
      </c>
      <c r="P260" s="17" t="str">
        <f t="shared" si="3"/>
        <v/>
      </c>
    </row>
    <row r="261" spans="1:16" x14ac:dyDescent="0.25">
      <c r="A261" s="12">
        <v>43550</v>
      </c>
      <c r="B261" s="8">
        <v>20751212</v>
      </c>
      <c r="C261" s="13" t="s">
        <v>265</v>
      </c>
      <c r="D261" s="14" t="str">
        <f>IF(MAX(data!D:D)&lt;'Daily status(all)'!A261,"",SUMIFS(data!$E:$E,data!$C:$C,11000,data!$D:$D,"&lt;="&amp;'Daily status(all)'!$A261)/100000)</f>
        <v/>
      </c>
      <c r="E261" s="14" t="str">
        <f>IF(MAX(data!D:D)&lt;'Daily status(all)'!A261,"",SUMIFS(data!$E:$E,data!$C:$C,14000,data!$D:$D,"&lt;="&amp;'Daily status(all)'!$A261)/100000)</f>
        <v/>
      </c>
      <c r="F261" s="14" t="str">
        <f>IF(MAX(data!D:D)&lt;'Daily status(all)'!A261,"",SUM(D261:E261))</f>
        <v/>
      </c>
      <c r="G261" s="15" t="str">
        <f>IF(MAX(data!D:D)&lt;'Daily status(all)'!A261,"",F261/$F$8)</f>
        <v/>
      </c>
      <c r="H261" s="14" t="str">
        <f>IF(MAX(data!J:J)&lt;'Daily status(all)'!B261,"",SUM(SUMIFS(data!$K:$K,data!$I:$I,{"STATE_TRANSFER","LOCAL_TRANSFER","OTHER_RECURRENT"},data!J:J,"&lt;="&amp;'Daily status(all)'!B261)/100000))</f>
        <v/>
      </c>
      <c r="I261" s="15" t="str">
        <f>IF(MAX(data!J:J)&lt;'Daily status(all)'!B261,"",H261/$H$8)</f>
        <v/>
      </c>
      <c r="J261" s="14" t="str">
        <f>IF(MAX(data!J:J)&lt;'Daily status(all)'!B261,"",SUM(SUMIFS(data!$K:$K,data!$I:$I,{"CAPITAL_EXP"},data!J:J,"&lt;="&amp;'Daily status(all)'!B261)/100000))</f>
        <v/>
      </c>
      <c r="K261" s="15" t="str">
        <f>IF(MAX(data!J:J)&lt;'Daily status(all)'!B261,"",J261/$J$8)</f>
        <v/>
      </c>
      <c r="L261" s="14" t="str">
        <f>IF(MAX(data!J:J)&lt;'Daily status(all)'!B261,"",SUM(SUMIFS(data!$K:$K,data!$I:$I,{31100,31200,32100,32200},data!J:J,"&lt;="&amp;'Daily status(all)'!B261)/100000))</f>
        <v/>
      </c>
      <c r="M261" s="15" t="str">
        <f>IF(MAX(data!J:J)&lt;'Daily status(all)'!B261,"",L261/$L$8)</f>
        <v/>
      </c>
      <c r="N261" s="16" t="str">
        <f>IF(MAX(data!J:J)&lt;'Daily status(all)'!B261,"",H261+J261+L261)</f>
        <v/>
      </c>
      <c r="O261" s="15" t="str">
        <f>IF(MAX(data!J:J)&lt;'Daily status(all)'!B261,"",N261/$N$8)</f>
        <v/>
      </c>
      <c r="P261" s="17" t="str">
        <f t="shared" si="3"/>
        <v/>
      </c>
    </row>
    <row r="262" spans="1:16" x14ac:dyDescent="0.25">
      <c r="A262" s="12">
        <v>43551</v>
      </c>
      <c r="B262" s="8">
        <v>20751213</v>
      </c>
      <c r="C262" s="13" t="s">
        <v>266</v>
      </c>
      <c r="D262" s="14" t="str">
        <f>IF(MAX(data!D:D)&lt;'Daily status(all)'!A262,"",SUMIFS(data!$E:$E,data!$C:$C,11000,data!$D:$D,"&lt;="&amp;'Daily status(all)'!$A262)/100000)</f>
        <v/>
      </c>
      <c r="E262" s="14" t="str">
        <f>IF(MAX(data!D:D)&lt;'Daily status(all)'!A262,"",SUMIFS(data!$E:$E,data!$C:$C,14000,data!$D:$D,"&lt;="&amp;'Daily status(all)'!$A262)/100000)</f>
        <v/>
      </c>
      <c r="F262" s="14" t="str">
        <f>IF(MAX(data!D:D)&lt;'Daily status(all)'!A262,"",SUM(D262:E262))</f>
        <v/>
      </c>
      <c r="G262" s="15" t="str">
        <f>IF(MAX(data!D:D)&lt;'Daily status(all)'!A262,"",F262/$F$8)</f>
        <v/>
      </c>
      <c r="H262" s="14" t="str">
        <f>IF(MAX(data!J:J)&lt;'Daily status(all)'!B262,"",SUM(SUMIFS(data!$K:$K,data!$I:$I,{"STATE_TRANSFER","LOCAL_TRANSFER","OTHER_RECURRENT"},data!J:J,"&lt;="&amp;'Daily status(all)'!B262)/100000))</f>
        <v/>
      </c>
      <c r="I262" s="15" t="str">
        <f>IF(MAX(data!J:J)&lt;'Daily status(all)'!B262,"",H262/$H$8)</f>
        <v/>
      </c>
      <c r="J262" s="14" t="str">
        <f>IF(MAX(data!J:J)&lt;'Daily status(all)'!B262,"",SUM(SUMIFS(data!$K:$K,data!$I:$I,{"CAPITAL_EXP"},data!J:J,"&lt;="&amp;'Daily status(all)'!B262)/100000))</f>
        <v/>
      </c>
      <c r="K262" s="15" t="str">
        <f>IF(MAX(data!J:J)&lt;'Daily status(all)'!B262,"",J262/$J$8)</f>
        <v/>
      </c>
      <c r="L262" s="14" t="str">
        <f>IF(MAX(data!J:J)&lt;'Daily status(all)'!B262,"",SUM(SUMIFS(data!$K:$K,data!$I:$I,{31100,31200,32100,32200},data!J:J,"&lt;="&amp;'Daily status(all)'!B262)/100000))</f>
        <v/>
      </c>
      <c r="M262" s="15" t="str">
        <f>IF(MAX(data!J:J)&lt;'Daily status(all)'!B262,"",L262/$L$8)</f>
        <v/>
      </c>
      <c r="N262" s="16" t="str">
        <f>IF(MAX(data!J:J)&lt;'Daily status(all)'!B262,"",H262+J262+L262)</f>
        <v/>
      </c>
      <c r="O262" s="15" t="str">
        <f>IF(MAX(data!J:J)&lt;'Daily status(all)'!B262,"",N262/$N$8)</f>
        <v/>
      </c>
      <c r="P262" s="17" t="str">
        <f t="shared" si="3"/>
        <v/>
      </c>
    </row>
    <row r="263" spans="1:16" x14ac:dyDescent="0.25">
      <c r="A263" s="12">
        <v>43552</v>
      </c>
      <c r="B263" s="8">
        <v>20751214</v>
      </c>
      <c r="C263" s="13" t="s">
        <v>267</v>
      </c>
      <c r="D263" s="14" t="str">
        <f>IF(MAX(data!D:D)&lt;'Daily status(all)'!A263,"",SUMIFS(data!$E:$E,data!$C:$C,11000,data!$D:$D,"&lt;="&amp;'Daily status(all)'!$A263)/100000)</f>
        <v/>
      </c>
      <c r="E263" s="14" t="str">
        <f>IF(MAX(data!D:D)&lt;'Daily status(all)'!A263,"",SUMIFS(data!$E:$E,data!$C:$C,14000,data!$D:$D,"&lt;="&amp;'Daily status(all)'!$A263)/100000)</f>
        <v/>
      </c>
      <c r="F263" s="14" t="str">
        <f>IF(MAX(data!D:D)&lt;'Daily status(all)'!A263,"",SUM(D263:E263))</f>
        <v/>
      </c>
      <c r="G263" s="15" t="str">
        <f>IF(MAX(data!D:D)&lt;'Daily status(all)'!A263,"",F263/$F$8)</f>
        <v/>
      </c>
      <c r="H263" s="14" t="str">
        <f>IF(MAX(data!J:J)&lt;'Daily status(all)'!B263,"",SUM(SUMIFS(data!$K:$K,data!$I:$I,{"STATE_TRANSFER","LOCAL_TRANSFER","OTHER_RECURRENT"},data!J:J,"&lt;="&amp;'Daily status(all)'!B263)/100000))</f>
        <v/>
      </c>
      <c r="I263" s="15" t="str">
        <f>IF(MAX(data!J:J)&lt;'Daily status(all)'!B263,"",H263/$H$8)</f>
        <v/>
      </c>
      <c r="J263" s="14" t="str">
        <f>IF(MAX(data!J:J)&lt;'Daily status(all)'!B263,"",SUM(SUMIFS(data!$K:$K,data!$I:$I,{"CAPITAL_EXP"},data!J:J,"&lt;="&amp;'Daily status(all)'!B263)/100000))</f>
        <v/>
      </c>
      <c r="K263" s="15" t="str">
        <f>IF(MAX(data!J:J)&lt;'Daily status(all)'!B263,"",J263/$J$8)</f>
        <v/>
      </c>
      <c r="L263" s="14" t="str">
        <f>IF(MAX(data!J:J)&lt;'Daily status(all)'!B263,"",SUM(SUMIFS(data!$K:$K,data!$I:$I,{31100,31200,32100,32200},data!J:J,"&lt;="&amp;'Daily status(all)'!B263)/100000))</f>
        <v/>
      </c>
      <c r="M263" s="15" t="str">
        <f>IF(MAX(data!J:J)&lt;'Daily status(all)'!B263,"",L263/$L$8)</f>
        <v/>
      </c>
      <c r="N263" s="16" t="str">
        <f>IF(MAX(data!J:J)&lt;'Daily status(all)'!B263,"",H263+J263+L263)</f>
        <v/>
      </c>
      <c r="O263" s="15" t="str">
        <f>IF(MAX(data!J:J)&lt;'Daily status(all)'!B263,"",N263/$N$8)</f>
        <v/>
      </c>
      <c r="P263" s="17" t="str">
        <f t="shared" si="3"/>
        <v/>
      </c>
    </row>
    <row r="264" spans="1:16" x14ac:dyDescent="0.25">
      <c r="A264" s="12">
        <v>43553</v>
      </c>
      <c r="B264" s="8">
        <v>20751215</v>
      </c>
      <c r="C264" s="13" t="s">
        <v>268</v>
      </c>
      <c r="D264" s="14" t="str">
        <f>IF(MAX(data!D:D)&lt;'Daily status(all)'!A264,"",SUMIFS(data!$E:$E,data!$C:$C,11000,data!$D:$D,"&lt;="&amp;'Daily status(all)'!$A264)/100000)</f>
        <v/>
      </c>
      <c r="E264" s="14" t="str">
        <f>IF(MAX(data!D:D)&lt;'Daily status(all)'!A264,"",SUMIFS(data!$E:$E,data!$C:$C,14000,data!$D:$D,"&lt;="&amp;'Daily status(all)'!$A264)/100000)</f>
        <v/>
      </c>
      <c r="F264" s="14" t="str">
        <f>IF(MAX(data!D:D)&lt;'Daily status(all)'!A264,"",SUM(D264:E264))</f>
        <v/>
      </c>
      <c r="G264" s="15" t="str">
        <f>IF(MAX(data!D:D)&lt;'Daily status(all)'!A264,"",F264/$F$8)</f>
        <v/>
      </c>
      <c r="H264" s="14" t="str">
        <f>IF(MAX(data!J:J)&lt;'Daily status(all)'!B264,"",SUM(SUMIFS(data!$K:$K,data!$I:$I,{"STATE_TRANSFER","LOCAL_TRANSFER","OTHER_RECURRENT"},data!J:J,"&lt;="&amp;'Daily status(all)'!B264)/100000))</f>
        <v/>
      </c>
      <c r="I264" s="15" t="str">
        <f>IF(MAX(data!J:J)&lt;'Daily status(all)'!B264,"",H264/$H$8)</f>
        <v/>
      </c>
      <c r="J264" s="14" t="str">
        <f>IF(MAX(data!J:J)&lt;'Daily status(all)'!B264,"",SUM(SUMIFS(data!$K:$K,data!$I:$I,{"CAPITAL_EXP"},data!J:J,"&lt;="&amp;'Daily status(all)'!B264)/100000))</f>
        <v/>
      </c>
      <c r="K264" s="15" t="str">
        <f>IF(MAX(data!J:J)&lt;'Daily status(all)'!B264,"",J264/$J$8)</f>
        <v/>
      </c>
      <c r="L264" s="14" t="str">
        <f>IF(MAX(data!J:J)&lt;'Daily status(all)'!B264,"",SUM(SUMIFS(data!$K:$K,data!$I:$I,{31100,31200,32100,32200},data!J:J,"&lt;="&amp;'Daily status(all)'!B264)/100000))</f>
        <v/>
      </c>
      <c r="M264" s="15" t="str">
        <f>IF(MAX(data!J:J)&lt;'Daily status(all)'!B264,"",L264/$L$8)</f>
        <v/>
      </c>
      <c r="N264" s="16" t="str">
        <f>IF(MAX(data!J:J)&lt;'Daily status(all)'!B264,"",H264+J264+L264)</f>
        <v/>
      </c>
      <c r="O264" s="15" t="str">
        <f>IF(MAX(data!J:J)&lt;'Daily status(all)'!B264,"",N264/$N$8)</f>
        <v/>
      </c>
      <c r="P264" s="17" t="str">
        <f t="shared" si="3"/>
        <v/>
      </c>
    </row>
    <row r="265" spans="1:16" x14ac:dyDescent="0.25">
      <c r="A265" s="12">
        <v>43554</v>
      </c>
      <c r="B265" s="8">
        <v>20751216</v>
      </c>
      <c r="C265" s="13" t="s">
        <v>269</v>
      </c>
      <c r="D265" s="14" t="str">
        <f>IF(MAX(data!D:D)&lt;'Daily status(all)'!A265,"",SUMIFS(data!$E:$E,data!$C:$C,11000,data!$D:$D,"&lt;="&amp;'Daily status(all)'!$A265)/100000)</f>
        <v/>
      </c>
      <c r="E265" s="14" t="str">
        <f>IF(MAX(data!D:D)&lt;'Daily status(all)'!A265,"",SUMIFS(data!$E:$E,data!$C:$C,14000,data!$D:$D,"&lt;="&amp;'Daily status(all)'!$A265)/100000)</f>
        <v/>
      </c>
      <c r="F265" s="14" t="str">
        <f>IF(MAX(data!D:D)&lt;'Daily status(all)'!A265,"",SUM(D265:E265))</f>
        <v/>
      </c>
      <c r="G265" s="15" t="str">
        <f>IF(MAX(data!D:D)&lt;'Daily status(all)'!A265,"",F265/$F$8)</f>
        <v/>
      </c>
      <c r="H265" s="14" t="str">
        <f>IF(MAX(data!J:J)&lt;'Daily status(all)'!B265,"",SUM(SUMIFS(data!$K:$K,data!$I:$I,{"STATE_TRANSFER","LOCAL_TRANSFER","OTHER_RECURRENT"},data!J:J,"&lt;="&amp;'Daily status(all)'!B265)/100000))</f>
        <v/>
      </c>
      <c r="I265" s="15" t="str">
        <f>IF(MAX(data!J:J)&lt;'Daily status(all)'!B265,"",H265/$H$8)</f>
        <v/>
      </c>
      <c r="J265" s="14" t="str">
        <f>IF(MAX(data!J:J)&lt;'Daily status(all)'!B265,"",SUM(SUMIFS(data!$K:$K,data!$I:$I,{"CAPITAL_EXP"},data!J:J,"&lt;="&amp;'Daily status(all)'!B265)/100000))</f>
        <v/>
      </c>
      <c r="K265" s="15" t="str">
        <f>IF(MAX(data!J:J)&lt;'Daily status(all)'!B265,"",J265/$J$8)</f>
        <v/>
      </c>
      <c r="L265" s="14" t="str">
        <f>IF(MAX(data!J:J)&lt;'Daily status(all)'!B265,"",SUM(SUMIFS(data!$K:$K,data!$I:$I,{31100,31200,32100,32200},data!J:J,"&lt;="&amp;'Daily status(all)'!B265)/100000))</f>
        <v/>
      </c>
      <c r="M265" s="15" t="str">
        <f>IF(MAX(data!J:J)&lt;'Daily status(all)'!B265,"",L265/$L$8)</f>
        <v/>
      </c>
      <c r="N265" s="16" t="str">
        <f>IF(MAX(data!J:J)&lt;'Daily status(all)'!B265,"",H265+J265+L265)</f>
        <v/>
      </c>
      <c r="O265" s="15" t="str">
        <f>IF(MAX(data!J:J)&lt;'Daily status(all)'!B265,"",N265/$N$8)</f>
        <v/>
      </c>
      <c r="P265" s="17" t="str">
        <f t="shared" si="3"/>
        <v/>
      </c>
    </row>
    <row r="266" spans="1:16" x14ac:dyDescent="0.25">
      <c r="A266" s="12">
        <v>43555</v>
      </c>
      <c r="B266" s="8">
        <v>20751217</v>
      </c>
      <c r="C266" s="13" t="s">
        <v>270</v>
      </c>
      <c r="D266" s="14" t="str">
        <f>IF(MAX(data!D:D)&lt;'Daily status(all)'!A266,"",SUMIFS(data!$E:$E,data!$C:$C,11000,data!$D:$D,"&lt;="&amp;'Daily status(all)'!$A266)/100000)</f>
        <v/>
      </c>
      <c r="E266" s="14" t="str">
        <f>IF(MAX(data!D:D)&lt;'Daily status(all)'!A266,"",SUMIFS(data!$E:$E,data!$C:$C,14000,data!$D:$D,"&lt;="&amp;'Daily status(all)'!$A266)/100000)</f>
        <v/>
      </c>
      <c r="F266" s="14" t="str">
        <f>IF(MAX(data!D:D)&lt;'Daily status(all)'!A266,"",SUM(D266:E266))</f>
        <v/>
      </c>
      <c r="G266" s="15" t="str">
        <f>IF(MAX(data!D:D)&lt;'Daily status(all)'!A266,"",F266/$F$8)</f>
        <v/>
      </c>
      <c r="H266" s="14" t="str">
        <f>IF(MAX(data!J:J)&lt;'Daily status(all)'!B266,"",SUM(SUMIFS(data!$K:$K,data!$I:$I,{"STATE_TRANSFER","LOCAL_TRANSFER","OTHER_RECURRENT"},data!J:J,"&lt;="&amp;'Daily status(all)'!B266)/100000))</f>
        <v/>
      </c>
      <c r="I266" s="15" t="str">
        <f>IF(MAX(data!J:J)&lt;'Daily status(all)'!B266,"",H266/$H$8)</f>
        <v/>
      </c>
      <c r="J266" s="14" t="str">
        <f>IF(MAX(data!J:J)&lt;'Daily status(all)'!B266,"",SUM(SUMIFS(data!$K:$K,data!$I:$I,{"CAPITAL_EXP"},data!J:J,"&lt;="&amp;'Daily status(all)'!B266)/100000))</f>
        <v/>
      </c>
      <c r="K266" s="15" t="str">
        <f>IF(MAX(data!J:J)&lt;'Daily status(all)'!B266,"",J266/$J$8)</f>
        <v/>
      </c>
      <c r="L266" s="14" t="str">
        <f>IF(MAX(data!J:J)&lt;'Daily status(all)'!B266,"",SUM(SUMIFS(data!$K:$K,data!$I:$I,{31100,31200,32100,32200},data!J:J,"&lt;="&amp;'Daily status(all)'!B266)/100000))</f>
        <v/>
      </c>
      <c r="M266" s="15" t="str">
        <f>IF(MAX(data!J:J)&lt;'Daily status(all)'!B266,"",L266/$L$8)</f>
        <v/>
      </c>
      <c r="N266" s="16" t="str">
        <f>IF(MAX(data!J:J)&lt;'Daily status(all)'!B266,"",H266+J266+L266)</f>
        <v/>
      </c>
      <c r="O266" s="15" t="str">
        <f>IF(MAX(data!J:J)&lt;'Daily status(all)'!B266,"",N266/$N$8)</f>
        <v/>
      </c>
      <c r="P266" s="17" t="str">
        <f t="shared" ref="P266:P329" si="4">IFERROR(F266/N266,"")</f>
        <v/>
      </c>
    </row>
    <row r="267" spans="1:16" x14ac:dyDescent="0.25">
      <c r="A267" s="12">
        <v>43556</v>
      </c>
      <c r="B267" s="8">
        <v>20751218</v>
      </c>
      <c r="C267" s="13" t="s">
        <v>271</v>
      </c>
      <c r="D267" s="14" t="str">
        <f>IF(MAX(data!D:D)&lt;'Daily status(all)'!A267,"",SUMIFS(data!$E:$E,data!$C:$C,11000,data!$D:$D,"&lt;="&amp;'Daily status(all)'!$A267)/100000)</f>
        <v/>
      </c>
      <c r="E267" s="14" t="str">
        <f>IF(MAX(data!D:D)&lt;'Daily status(all)'!A267,"",SUMIFS(data!$E:$E,data!$C:$C,14000,data!$D:$D,"&lt;="&amp;'Daily status(all)'!$A267)/100000)</f>
        <v/>
      </c>
      <c r="F267" s="14" t="str">
        <f>IF(MAX(data!D:D)&lt;'Daily status(all)'!A267,"",SUM(D267:E267))</f>
        <v/>
      </c>
      <c r="G267" s="15" t="str">
        <f>IF(MAX(data!D:D)&lt;'Daily status(all)'!A267,"",F267/$F$8)</f>
        <v/>
      </c>
      <c r="H267" s="14" t="str">
        <f>IF(MAX(data!J:J)&lt;'Daily status(all)'!B267,"",SUM(SUMIFS(data!$K:$K,data!$I:$I,{"STATE_TRANSFER","LOCAL_TRANSFER","OTHER_RECURRENT"},data!J:J,"&lt;="&amp;'Daily status(all)'!B267)/100000))</f>
        <v/>
      </c>
      <c r="I267" s="15" t="str">
        <f>IF(MAX(data!J:J)&lt;'Daily status(all)'!B267,"",H267/$H$8)</f>
        <v/>
      </c>
      <c r="J267" s="14" t="str">
        <f>IF(MAX(data!J:J)&lt;'Daily status(all)'!B267,"",SUM(SUMIFS(data!$K:$K,data!$I:$I,{"CAPITAL_EXP"},data!J:J,"&lt;="&amp;'Daily status(all)'!B267)/100000))</f>
        <v/>
      </c>
      <c r="K267" s="15" t="str">
        <f>IF(MAX(data!J:J)&lt;'Daily status(all)'!B267,"",J267/$J$8)</f>
        <v/>
      </c>
      <c r="L267" s="14" t="str">
        <f>IF(MAX(data!J:J)&lt;'Daily status(all)'!B267,"",SUM(SUMIFS(data!$K:$K,data!$I:$I,{31100,31200,32100,32200},data!J:J,"&lt;="&amp;'Daily status(all)'!B267)/100000))</f>
        <v/>
      </c>
      <c r="M267" s="15" t="str">
        <f>IF(MAX(data!J:J)&lt;'Daily status(all)'!B267,"",L267/$L$8)</f>
        <v/>
      </c>
      <c r="N267" s="16" t="str">
        <f>IF(MAX(data!J:J)&lt;'Daily status(all)'!B267,"",H267+J267+L267)</f>
        <v/>
      </c>
      <c r="O267" s="15" t="str">
        <f>IF(MAX(data!J:J)&lt;'Daily status(all)'!B267,"",N267/$N$8)</f>
        <v/>
      </c>
      <c r="P267" s="17" t="str">
        <f t="shared" si="4"/>
        <v/>
      </c>
    </row>
    <row r="268" spans="1:16" x14ac:dyDescent="0.25">
      <c r="A268" s="12">
        <v>43557</v>
      </c>
      <c r="B268" s="8">
        <v>20751219</v>
      </c>
      <c r="C268" s="13" t="s">
        <v>272</v>
      </c>
      <c r="D268" s="14" t="str">
        <f>IF(MAX(data!D:D)&lt;'Daily status(all)'!A268,"",SUMIFS(data!$E:$E,data!$C:$C,11000,data!$D:$D,"&lt;="&amp;'Daily status(all)'!$A268)/100000)</f>
        <v/>
      </c>
      <c r="E268" s="14" t="str">
        <f>IF(MAX(data!D:D)&lt;'Daily status(all)'!A268,"",SUMIFS(data!$E:$E,data!$C:$C,14000,data!$D:$D,"&lt;="&amp;'Daily status(all)'!$A268)/100000)</f>
        <v/>
      </c>
      <c r="F268" s="14" t="str">
        <f>IF(MAX(data!D:D)&lt;'Daily status(all)'!A268,"",SUM(D268:E268))</f>
        <v/>
      </c>
      <c r="G268" s="15" t="str">
        <f>IF(MAX(data!D:D)&lt;'Daily status(all)'!A268,"",F268/$F$8)</f>
        <v/>
      </c>
      <c r="H268" s="14" t="str">
        <f>IF(MAX(data!J:J)&lt;'Daily status(all)'!B268,"",SUM(SUMIFS(data!$K:$K,data!$I:$I,{"STATE_TRANSFER","LOCAL_TRANSFER","OTHER_RECURRENT"},data!J:J,"&lt;="&amp;'Daily status(all)'!B268)/100000))</f>
        <v/>
      </c>
      <c r="I268" s="15" t="str">
        <f>IF(MAX(data!J:J)&lt;'Daily status(all)'!B268,"",H268/$H$8)</f>
        <v/>
      </c>
      <c r="J268" s="14" t="str">
        <f>IF(MAX(data!J:J)&lt;'Daily status(all)'!B268,"",SUM(SUMIFS(data!$K:$K,data!$I:$I,{"CAPITAL_EXP"},data!J:J,"&lt;="&amp;'Daily status(all)'!B268)/100000))</f>
        <v/>
      </c>
      <c r="K268" s="15" t="str">
        <f>IF(MAX(data!J:J)&lt;'Daily status(all)'!B268,"",J268/$J$8)</f>
        <v/>
      </c>
      <c r="L268" s="14" t="str">
        <f>IF(MAX(data!J:J)&lt;'Daily status(all)'!B268,"",SUM(SUMIFS(data!$K:$K,data!$I:$I,{31100,31200,32100,32200},data!J:J,"&lt;="&amp;'Daily status(all)'!B268)/100000))</f>
        <v/>
      </c>
      <c r="M268" s="15" t="str">
        <f>IF(MAX(data!J:J)&lt;'Daily status(all)'!B268,"",L268/$L$8)</f>
        <v/>
      </c>
      <c r="N268" s="16" t="str">
        <f>IF(MAX(data!J:J)&lt;'Daily status(all)'!B268,"",H268+J268+L268)</f>
        <v/>
      </c>
      <c r="O268" s="15" t="str">
        <f>IF(MAX(data!J:J)&lt;'Daily status(all)'!B268,"",N268/$N$8)</f>
        <v/>
      </c>
      <c r="P268" s="17" t="str">
        <f t="shared" si="4"/>
        <v/>
      </c>
    </row>
    <row r="269" spans="1:16" x14ac:dyDescent="0.25">
      <c r="A269" s="12">
        <v>43558</v>
      </c>
      <c r="B269" s="8">
        <v>20751220</v>
      </c>
      <c r="C269" s="13" t="s">
        <v>273</v>
      </c>
      <c r="D269" s="14" t="str">
        <f>IF(MAX(data!D:D)&lt;'Daily status(all)'!A269,"",SUMIFS(data!$E:$E,data!$C:$C,11000,data!$D:$D,"&lt;="&amp;'Daily status(all)'!$A269)/100000)</f>
        <v/>
      </c>
      <c r="E269" s="14" t="str">
        <f>IF(MAX(data!D:D)&lt;'Daily status(all)'!A269,"",SUMIFS(data!$E:$E,data!$C:$C,14000,data!$D:$D,"&lt;="&amp;'Daily status(all)'!$A269)/100000)</f>
        <v/>
      </c>
      <c r="F269" s="14" t="str">
        <f>IF(MAX(data!D:D)&lt;'Daily status(all)'!A269,"",SUM(D269:E269))</f>
        <v/>
      </c>
      <c r="G269" s="15" t="str">
        <f>IF(MAX(data!D:D)&lt;'Daily status(all)'!A269,"",F269/$F$8)</f>
        <v/>
      </c>
      <c r="H269" s="14" t="str">
        <f>IF(MAX(data!J:J)&lt;'Daily status(all)'!B269,"",SUM(SUMIFS(data!$K:$K,data!$I:$I,{"STATE_TRANSFER","LOCAL_TRANSFER","OTHER_RECURRENT"},data!J:J,"&lt;="&amp;'Daily status(all)'!B269)/100000))</f>
        <v/>
      </c>
      <c r="I269" s="15" t="str">
        <f>IF(MAX(data!J:J)&lt;'Daily status(all)'!B269,"",H269/$H$8)</f>
        <v/>
      </c>
      <c r="J269" s="14" t="str">
        <f>IF(MAX(data!J:J)&lt;'Daily status(all)'!B269,"",SUM(SUMIFS(data!$K:$K,data!$I:$I,{"CAPITAL_EXP"},data!J:J,"&lt;="&amp;'Daily status(all)'!B269)/100000))</f>
        <v/>
      </c>
      <c r="K269" s="15" t="str">
        <f>IF(MAX(data!J:J)&lt;'Daily status(all)'!B269,"",J269/$J$8)</f>
        <v/>
      </c>
      <c r="L269" s="14" t="str">
        <f>IF(MAX(data!J:J)&lt;'Daily status(all)'!B269,"",SUM(SUMIFS(data!$K:$K,data!$I:$I,{31100,31200,32100,32200},data!J:J,"&lt;="&amp;'Daily status(all)'!B269)/100000))</f>
        <v/>
      </c>
      <c r="M269" s="15" t="str">
        <f>IF(MAX(data!J:J)&lt;'Daily status(all)'!B269,"",L269/$L$8)</f>
        <v/>
      </c>
      <c r="N269" s="16" t="str">
        <f>IF(MAX(data!J:J)&lt;'Daily status(all)'!B269,"",H269+J269+L269)</f>
        <v/>
      </c>
      <c r="O269" s="15" t="str">
        <f>IF(MAX(data!J:J)&lt;'Daily status(all)'!B269,"",N269/$N$8)</f>
        <v/>
      </c>
      <c r="P269" s="17" t="str">
        <f t="shared" si="4"/>
        <v/>
      </c>
    </row>
    <row r="270" spans="1:16" x14ac:dyDescent="0.25">
      <c r="A270" s="12">
        <v>43559</v>
      </c>
      <c r="B270" s="8">
        <v>20751221</v>
      </c>
      <c r="C270" s="13" t="s">
        <v>274</v>
      </c>
      <c r="D270" s="14" t="str">
        <f>IF(MAX(data!D:D)&lt;'Daily status(all)'!A270,"",SUMIFS(data!$E:$E,data!$C:$C,11000,data!$D:$D,"&lt;="&amp;'Daily status(all)'!$A270)/100000)</f>
        <v/>
      </c>
      <c r="E270" s="14" t="str">
        <f>IF(MAX(data!D:D)&lt;'Daily status(all)'!A270,"",SUMIFS(data!$E:$E,data!$C:$C,14000,data!$D:$D,"&lt;="&amp;'Daily status(all)'!$A270)/100000)</f>
        <v/>
      </c>
      <c r="F270" s="14" t="str">
        <f>IF(MAX(data!D:D)&lt;'Daily status(all)'!A270,"",SUM(D270:E270))</f>
        <v/>
      </c>
      <c r="G270" s="15" t="str">
        <f>IF(MAX(data!D:D)&lt;'Daily status(all)'!A270,"",F270/$F$8)</f>
        <v/>
      </c>
      <c r="H270" s="14" t="str">
        <f>IF(MAX(data!J:J)&lt;'Daily status(all)'!B270,"",SUM(SUMIFS(data!$K:$K,data!$I:$I,{"STATE_TRANSFER","LOCAL_TRANSFER","OTHER_RECURRENT"},data!J:J,"&lt;="&amp;'Daily status(all)'!B270)/100000))</f>
        <v/>
      </c>
      <c r="I270" s="15" t="str">
        <f>IF(MAX(data!J:J)&lt;'Daily status(all)'!B270,"",H270/$H$8)</f>
        <v/>
      </c>
      <c r="J270" s="14" t="str">
        <f>IF(MAX(data!J:J)&lt;'Daily status(all)'!B270,"",SUM(SUMIFS(data!$K:$K,data!$I:$I,{"CAPITAL_EXP"},data!J:J,"&lt;="&amp;'Daily status(all)'!B270)/100000))</f>
        <v/>
      </c>
      <c r="K270" s="15" t="str">
        <f>IF(MAX(data!J:J)&lt;'Daily status(all)'!B270,"",J270/$J$8)</f>
        <v/>
      </c>
      <c r="L270" s="14" t="str">
        <f>IF(MAX(data!J:J)&lt;'Daily status(all)'!B270,"",SUM(SUMIFS(data!$K:$K,data!$I:$I,{31100,31200,32100,32200},data!J:J,"&lt;="&amp;'Daily status(all)'!B270)/100000))</f>
        <v/>
      </c>
      <c r="M270" s="15" t="str">
        <f>IF(MAX(data!J:J)&lt;'Daily status(all)'!B270,"",L270/$L$8)</f>
        <v/>
      </c>
      <c r="N270" s="16" t="str">
        <f>IF(MAX(data!J:J)&lt;'Daily status(all)'!B270,"",H270+J270+L270)</f>
        <v/>
      </c>
      <c r="O270" s="15" t="str">
        <f>IF(MAX(data!J:J)&lt;'Daily status(all)'!B270,"",N270/$N$8)</f>
        <v/>
      </c>
      <c r="P270" s="17" t="str">
        <f t="shared" si="4"/>
        <v/>
      </c>
    </row>
    <row r="271" spans="1:16" x14ac:dyDescent="0.25">
      <c r="A271" s="12">
        <v>43560</v>
      </c>
      <c r="B271" s="8">
        <v>20751222</v>
      </c>
      <c r="C271" s="13" t="s">
        <v>275</v>
      </c>
      <c r="D271" s="14" t="str">
        <f>IF(MAX(data!D:D)&lt;'Daily status(all)'!A271,"",SUMIFS(data!$E:$E,data!$C:$C,11000,data!$D:$D,"&lt;="&amp;'Daily status(all)'!$A271)/100000)</f>
        <v/>
      </c>
      <c r="E271" s="14" t="str">
        <f>IF(MAX(data!D:D)&lt;'Daily status(all)'!A271,"",SUMIFS(data!$E:$E,data!$C:$C,14000,data!$D:$D,"&lt;="&amp;'Daily status(all)'!$A271)/100000)</f>
        <v/>
      </c>
      <c r="F271" s="14" t="str">
        <f>IF(MAX(data!D:D)&lt;'Daily status(all)'!A271,"",SUM(D271:E271))</f>
        <v/>
      </c>
      <c r="G271" s="15" t="str">
        <f>IF(MAX(data!D:D)&lt;'Daily status(all)'!A271,"",F271/$F$8)</f>
        <v/>
      </c>
      <c r="H271" s="14" t="str">
        <f>IF(MAX(data!J:J)&lt;'Daily status(all)'!B271,"",SUM(SUMIFS(data!$K:$K,data!$I:$I,{"STATE_TRANSFER","LOCAL_TRANSFER","OTHER_RECURRENT"},data!J:J,"&lt;="&amp;'Daily status(all)'!B271)/100000))</f>
        <v/>
      </c>
      <c r="I271" s="15" t="str">
        <f>IF(MAX(data!J:J)&lt;'Daily status(all)'!B271,"",H271/$H$8)</f>
        <v/>
      </c>
      <c r="J271" s="14" t="str">
        <f>IF(MAX(data!J:J)&lt;'Daily status(all)'!B271,"",SUM(SUMIFS(data!$K:$K,data!$I:$I,{"CAPITAL_EXP"},data!J:J,"&lt;="&amp;'Daily status(all)'!B271)/100000))</f>
        <v/>
      </c>
      <c r="K271" s="15" t="str">
        <f>IF(MAX(data!J:J)&lt;'Daily status(all)'!B271,"",J271/$J$8)</f>
        <v/>
      </c>
      <c r="L271" s="14" t="str">
        <f>IF(MAX(data!J:J)&lt;'Daily status(all)'!B271,"",SUM(SUMIFS(data!$K:$K,data!$I:$I,{31100,31200,32100,32200},data!J:J,"&lt;="&amp;'Daily status(all)'!B271)/100000))</f>
        <v/>
      </c>
      <c r="M271" s="15" t="str">
        <f>IF(MAX(data!J:J)&lt;'Daily status(all)'!B271,"",L271/$L$8)</f>
        <v/>
      </c>
      <c r="N271" s="16" t="str">
        <f>IF(MAX(data!J:J)&lt;'Daily status(all)'!B271,"",H271+J271+L271)</f>
        <v/>
      </c>
      <c r="O271" s="15" t="str">
        <f>IF(MAX(data!J:J)&lt;'Daily status(all)'!B271,"",N271/$N$8)</f>
        <v/>
      </c>
      <c r="P271" s="17" t="str">
        <f t="shared" si="4"/>
        <v/>
      </c>
    </row>
    <row r="272" spans="1:16" x14ac:dyDescent="0.25">
      <c r="A272" s="12">
        <v>43561</v>
      </c>
      <c r="B272" s="8">
        <v>20751223</v>
      </c>
      <c r="C272" s="13" t="s">
        <v>276</v>
      </c>
      <c r="D272" s="14" t="str">
        <f>IF(MAX(data!D:D)&lt;'Daily status(all)'!A272,"",SUMIFS(data!$E:$E,data!$C:$C,11000,data!$D:$D,"&lt;="&amp;'Daily status(all)'!$A272)/100000)</f>
        <v/>
      </c>
      <c r="E272" s="14" t="str">
        <f>IF(MAX(data!D:D)&lt;'Daily status(all)'!A272,"",SUMIFS(data!$E:$E,data!$C:$C,14000,data!$D:$D,"&lt;="&amp;'Daily status(all)'!$A272)/100000)</f>
        <v/>
      </c>
      <c r="F272" s="14" t="str">
        <f>IF(MAX(data!D:D)&lt;'Daily status(all)'!A272,"",SUM(D272:E272))</f>
        <v/>
      </c>
      <c r="G272" s="15" t="str">
        <f>IF(MAX(data!D:D)&lt;'Daily status(all)'!A272,"",F272/$F$8)</f>
        <v/>
      </c>
      <c r="H272" s="14" t="str">
        <f>IF(MAX(data!J:J)&lt;'Daily status(all)'!B272,"",SUM(SUMIFS(data!$K:$K,data!$I:$I,{"STATE_TRANSFER","LOCAL_TRANSFER","OTHER_RECURRENT"},data!J:J,"&lt;="&amp;'Daily status(all)'!B272)/100000))</f>
        <v/>
      </c>
      <c r="I272" s="15" t="str">
        <f>IF(MAX(data!J:J)&lt;'Daily status(all)'!B272,"",H272/$H$8)</f>
        <v/>
      </c>
      <c r="J272" s="14" t="str">
        <f>IF(MAX(data!J:J)&lt;'Daily status(all)'!B272,"",SUM(SUMIFS(data!$K:$K,data!$I:$I,{"CAPITAL_EXP"},data!J:J,"&lt;="&amp;'Daily status(all)'!B272)/100000))</f>
        <v/>
      </c>
      <c r="K272" s="15" t="str">
        <f>IF(MAX(data!J:J)&lt;'Daily status(all)'!B272,"",J272/$J$8)</f>
        <v/>
      </c>
      <c r="L272" s="14" t="str">
        <f>IF(MAX(data!J:J)&lt;'Daily status(all)'!B272,"",SUM(SUMIFS(data!$K:$K,data!$I:$I,{31100,31200,32100,32200},data!J:J,"&lt;="&amp;'Daily status(all)'!B272)/100000))</f>
        <v/>
      </c>
      <c r="M272" s="15" t="str">
        <f>IF(MAX(data!J:J)&lt;'Daily status(all)'!B272,"",L272/$L$8)</f>
        <v/>
      </c>
      <c r="N272" s="16" t="str">
        <f>IF(MAX(data!J:J)&lt;'Daily status(all)'!B272,"",H272+J272+L272)</f>
        <v/>
      </c>
      <c r="O272" s="15" t="str">
        <f>IF(MAX(data!J:J)&lt;'Daily status(all)'!B272,"",N272/$N$8)</f>
        <v/>
      </c>
      <c r="P272" s="17" t="str">
        <f t="shared" si="4"/>
        <v/>
      </c>
    </row>
    <row r="273" spans="1:16" x14ac:dyDescent="0.25">
      <c r="A273" s="12">
        <v>43562</v>
      </c>
      <c r="B273" s="8">
        <v>20751224</v>
      </c>
      <c r="C273" s="13" t="s">
        <v>277</v>
      </c>
      <c r="D273" s="14" t="str">
        <f>IF(MAX(data!D:D)&lt;'Daily status(all)'!A273,"",SUMIFS(data!$E:$E,data!$C:$C,11000,data!$D:$D,"&lt;="&amp;'Daily status(all)'!$A273)/100000)</f>
        <v/>
      </c>
      <c r="E273" s="14" t="str">
        <f>IF(MAX(data!D:D)&lt;'Daily status(all)'!A273,"",SUMIFS(data!$E:$E,data!$C:$C,14000,data!$D:$D,"&lt;="&amp;'Daily status(all)'!$A273)/100000)</f>
        <v/>
      </c>
      <c r="F273" s="14" t="str">
        <f>IF(MAX(data!D:D)&lt;'Daily status(all)'!A273,"",SUM(D273:E273))</f>
        <v/>
      </c>
      <c r="G273" s="15" t="str">
        <f>IF(MAX(data!D:D)&lt;'Daily status(all)'!A273,"",F273/$F$8)</f>
        <v/>
      </c>
      <c r="H273" s="14" t="str">
        <f>IF(MAX(data!J:J)&lt;'Daily status(all)'!B273,"",SUM(SUMIFS(data!$K:$K,data!$I:$I,{"STATE_TRANSFER","LOCAL_TRANSFER","OTHER_RECURRENT"},data!J:J,"&lt;="&amp;'Daily status(all)'!B273)/100000))</f>
        <v/>
      </c>
      <c r="I273" s="15" t="str">
        <f>IF(MAX(data!J:J)&lt;'Daily status(all)'!B273,"",H273/$H$8)</f>
        <v/>
      </c>
      <c r="J273" s="14" t="str">
        <f>IF(MAX(data!J:J)&lt;'Daily status(all)'!B273,"",SUM(SUMIFS(data!$K:$K,data!$I:$I,{"CAPITAL_EXP"},data!J:J,"&lt;="&amp;'Daily status(all)'!B273)/100000))</f>
        <v/>
      </c>
      <c r="K273" s="15" t="str">
        <f>IF(MAX(data!J:J)&lt;'Daily status(all)'!B273,"",J273/$J$8)</f>
        <v/>
      </c>
      <c r="L273" s="14" t="str">
        <f>IF(MAX(data!J:J)&lt;'Daily status(all)'!B273,"",SUM(SUMIFS(data!$K:$K,data!$I:$I,{31100,31200,32100,32200},data!J:J,"&lt;="&amp;'Daily status(all)'!B273)/100000))</f>
        <v/>
      </c>
      <c r="M273" s="15" t="str">
        <f>IF(MAX(data!J:J)&lt;'Daily status(all)'!B273,"",L273/$L$8)</f>
        <v/>
      </c>
      <c r="N273" s="16" t="str">
        <f>IF(MAX(data!J:J)&lt;'Daily status(all)'!B273,"",H273+J273+L273)</f>
        <v/>
      </c>
      <c r="O273" s="15" t="str">
        <f>IF(MAX(data!J:J)&lt;'Daily status(all)'!B273,"",N273/$N$8)</f>
        <v/>
      </c>
      <c r="P273" s="17" t="str">
        <f t="shared" si="4"/>
        <v/>
      </c>
    </row>
    <row r="274" spans="1:16" x14ac:dyDescent="0.25">
      <c r="A274" s="12">
        <v>43563</v>
      </c>
      <c r="B274" s="8">
        <v>20751225</v>
      </c>
      <c r="C274" s="13" t="s">
        <v>278</v>
      </c>
      <c r="D274" s="14" t="str">
        <f>IF(MAX(data!D:D)&lt;'Daily status(all)'!A274,"",SUMIFS(data!$E:$E,data!$C:$C,11000,data!$D:$D,"&lt;="&amp;'Daily status(all)'!$A274)/100000)</f>
        <v/>
      </c>
      <c r="E274" s="14" t="str">
        <f>IF(MAX(data!D:D)&lt;'Daily status(all)'!A274,"",SUMIFS(data!$E:$E,data!$C:$C,14000,data!$D:$D,"&lt;="&amp;'Daily status(all)'!$A274)/100000)</f>
        <v/>
      </c>
      <c r="F274" s="14" t="str">
        <f>IF(MAX(data!D:D)&lt;'Daily status(all)'!A274,"",SUM(D274:E274))</f>
        <v/>
      </c>
      <c r="G274" s="15" t="str">
        <f>IF(MAX(data!D:D)&lt;'Daily status(all)'!A274,"",F274/$F$8)</f>
        <v/>
      </c>
      <c r="H274" s="14" t="str">
        <f>IF(MAX(data!J:J)&lt;'Daily status(all)'!B274,"",SUM(SUMIFS(data!$K:$K,data!$I:$I,{"STATE_TRANSFER","LOCAL_TRANSFER","OTHER_RECURRENT"},data!J:J,"&lt;="&amp;'Daily status(all)'!B274)/100000))</f>
        <v/>
      </c>
      <c r="I274" s="15" t="str">
        <f>IF(MAX(data!J:J)&lt;'Daily status(all)'!B274,"",H274/$H$8)</f>
        <v/>
      </c>
      <c r="J274" s="14" t="str">
        <f>IF(MAX(data!J:J)&lt;'Daily status(all)'!B274,"",SUM(SUMIFS(data!$K:$K,data!$I:$I,{"CAPITAL_EXP"},data!J:J,"&lt;="&amp;'Daily status(all)'!B274)/100000))</f>
        <v/>
      </c>
      <c r="K274" s="15" t="str">
        <f>IF(MAX(data!J:J)&lt;'Daily status(all)'!B274,"",J274/$J$8)</f>
        <v/>
      </c>
      <c r="L274" s="14" t="str">
        <f>IF(MAX(data!J:J)&lt;'Daily status(all)'!B274,"",SUM(SUMIFS(data!$K:$K,data!$I:$I,{31100,31200,32100,32200},data!J:J,"&lt;="&amp;'Daily status(all)'!B274)/100000))</f>
        <v/>
      </c>
      <c r="M274" s="15" t="str">
        <f>IF(MAX(data!J:J)&lt;'Daily status(all)'!B274,"",L274/$L$8)</f>
        <v/>
      </c>
      <c r="N274" s="16" t="str">
        <f>IF(MAX(data!J:J)&lt;'Daily status(all)'!B274,"",H274+J274+L274)</f>
        <v/>
      </c>
      <c r="O274" s="15" t="str">
        <f>IF(MAX(data!J:J)&lt;'Daily status(all)'!B274,"",N274/$N$8)</f>
        <v/>
      </c>
      <c r="P274" s="17" t="str">
        <f t="shared" si="4"/>
        <v/>
      </c>
    </row>
    <row r="275" spans="1:16" x14ac:dyDescent="0.25">
      <c r="A275" s="12">
        <v>43564</v>
      </c>
      <c r="B275" s="8">
        <v>20751226</v>
      </c>
      <c r="C275" s="13" t="s">
        <v>279</v>
      </c>
      <c r="D275" s="14" t="str">
        <f>IF(MAX(data!D:D)&lt;'Daily status(all)'!A275,"",SUMIFS(data!$E:$E,data!$C:$C,11000,data!$D:$D,"&lt;="&amp;'Daily status(all)'!$A275)/100000)</f>
        <v/>
      </c>
      <c r="E275" s="14" t="str">
        <f>IF(MAX(data!D:D)&lt;'Daily status(all)'!A275,"",SUMIFS(data!$E:$E,data!$C:$C,14000,data!$D:$D,"&lt;="&amp;'Daily status(all)'!$A275)/100000)</f>
        <v/>
      </c>
      <c r="F275" s="14" t="str">
        <f>IF(MAX(data!D:D)&lt;'Daily status(all)'!A275,"",SUM(D275:E275))</f>
        <v/>
      </c>
      <c r="G275" s="15" t="str">
        <f>IF(MAX(data!D:D)&lt;'Daily status(all)'!A275,"",F275/$F$8)</f>
        <v/>
      </c>
      <c r="H275" s="14" t="str">
        <f>IF(MAX(data!J:J)&lt;'Daily status(all)'!B275,"",SUM(SUMIFS(data!$K:$K,data!$I:$I,{"STATE_TRANSFER","LOCAL_TRANSFER","OTHER_RECURRENT"},data!J:J,"&lt;="&amp;'Daily status(all)'!B275)/100000))</f>
        <v/>
      </c>
      <c r="I275" s="15" t="str">
        <f>IF(MAX(data!J:J)&lt;'Daily status(all)'!B275,"",H275/$H$8)</f>
        <v/>
      </c>
      <c r="J275" s="14" t="str">
        <f>IF(MAX(data!J:J)&lt;'Daily status(all)'!B275,"",SUM(SUMIFS(data!$K:$K,data!$I:$I,{"CAPITAL_EXP"},data!J:J,"&lt;="&amp;'Daily status(all)'!B275)/100000))</f>
        <v/>
      </c>
      <c r="K275" s="15" t="str">
        <f>IF(MAX(data!J:J)&lt;'Daily status(all)'!B275,"",J275/$J$8)</f>
        <v/>
      </c>
      <c r="L275" s="14" t="str">
        <f>IF(MAX(data!J:J)&lt;'Daily status(all)'!B275,"",SUM(SUMIFS(data!$K:$K,data!$I:$I,{31100,31200,32100,32200},data!J:J,"&lt;="&amp;'Daily status(all)'!B275)/100000))</f>
        <v/>
      </c>
      <c r="M275" s="15" t="str">
        <f>IF(MAX(data!J:J)&lt;'Daily status(all)'!B275,"",L275/$L$8)</f>
        <v/>
      </c>
      <c r="N275" s="16" t="str">
        <f>IF(MAX(data!J:J)&lt;'Daily status(all)'!B275,"",H275+J275+L275)</f>
        <v/>
      </c>
      <c r="O275" s="15" t="str">
        <f>IF(MAX(data!J:J)&lt;'Daily status(all)'!B275,"",N275/$N$8)</f>
        <v/>
      </c>
      <c r="P275" s="17" t="str">
        <f t="shared" si="4"/>
        <v/>
      </c>
    </row>
    <row r="276" spans="1:16" x14ac:dyDescent="0.25">
      <c r="A276" s="12">
        <v>43565</v>
      </c>
      <c r="B276" s="8">
        <v>20751227</v>
      </c>
      <c r="C276" s="13" t="s">
        <v>280</v>
      </c>
      <c r="D276" s="14" t="str">
        <f>IF(MAX(data!D:D)&lt;'Daily status(all)'!A276,"",SUMIFS(data!$E:$E,data!$C:$C,11000,data!$D:$D,"&lt;="&amp;'Daily status(all)'!$A276)/100000)</f>
        <v/>
      </c>
      <c r="E276" s="14" t="str">
        <f>IF(MAX(data!D:D)&lt;'Daily status(all)'!A276,"",SUMIFS(data!$E:$E,data!$C:$C,14000,data!$D:$D,"&lt;="&amp;'Daily status(all)'!$A276)/100000)</f>
        <v/>
      </c>
      <c r="F276" s="14" t="str">
        <f>IF(MAX(data!D:D)&lt;'Daily status(all)'!A276,"",SUM(D276:E276))</f>
        <v/>
      </c>
      <c r="G276" s="15" t="str">
        <f>IF(MAX(data!D:D)&lt;'Daily status(all)'!A276,"",F276/$F$8)</f>
        <v/>
      </c>
      <c r="H276" s="14" t="str">
        <f>IF(MAX(data!J:J)&lt;'Daily status(all)'!B276,"",SUM(SUMIFS(data!$K:$K,data!$I:$I,{"STATE_TRANSFER","LOCAL_TRANSFER","OTHER_RECURRENT"},data!J:J,"&lt;="&amp;'Daily status(all)'!B276)/100000))</f>
        <v/>
      </c>
      <c r="I276" s="15" t="str">
        <f>IF(MAX(data!J:J)&lt;'Daily status(all)'!B276,"",H276/$H$8)</f>
        <v/>
      </c>
      <c r="J276" s="14" t="str">
        <f>IF(MAX(data!J:J)&lt;'Daily status(all)'!B276,"",SUM(SUMIFS(data!$K:$K,data!$I:$I,{"CAPITAL_EXP"},data!J:J,"&lt;="&amp;'Daily status(all)'!B276)/100000))</f>
        <v/>
      </c>
      <c r="K276" s="15" t="str">
        <f>IF(MAX(data!J:J)&lt;'Daily status(all)'!B276,"",J276/$J$8)</f>
        <v/>
      </c>
      <c r="L276" s="14" t="str">
        <f>IF(MAX(data!J:J)&lt;'Daily status(all)'!B276,"",SUM(SUMIFS(data!$K:$K,data!$I:$I,{31100,31200,32100,32200},data!J:J,"&lt;="&amp;'Daily status(all)'!B276)/100000))</f>
        <v/>
      </c>
      <c r="M276" s="15" t="str">
        <f>IF(MAX(data!J:J)&lt;'Daily status(all)'!B276,"",L276/$L$8)</f>
        <v/>
      </c>
      <c r="N276" s="16" t="str">
        <f>IF(MAX(data!J:J)&lt;'Daily status(all)'!B276,"",H276+J276+L276)</f>
        <v/>
      </c>
      <c r="O276" s="15" t="str">
        <f>IF(MAX(data!J:J)&lt;'Daily status(all)'!B276,"",N276/$N$8)</f>
        <v/>
      </c>
      <c r="P276" s="17" t="str">
        <f t="shared" si="4"/>
        <v/>
      </c>
    </row>
    <row r="277" spans="1:16" x14ac:dyDescent="0.25">
      <c r="A277" s="12">
        <v>43566</v>
      </c>
      <c r="B277" s="8">
        <v>20751228</v>
      </c>
      <c r="C277" s="13" t="s">
        <v>281</v>
      </c>
      <c r="D277" s="14" t="str">
        <f>IF(MAX(data!D:D)&lt;'Daily status(all)'!A277,"",SUMIFS(data!$E:$E,data!$C:$C,11000,data!$D:$D,"&lt;="&amp;'Daily status(all)'!$A277)/100000)</f>
        <v/>
      </c>
      <c r="E277" s="14" t="str">
        <f>IF(MAX(data!D:D)&lt;'Daily status(all)'!A277,"",SUMIFS(data!$E:$E,data!$C:$C,14000,data!$D:$D,"&lt;="&amp;'Daily status(all)'!$A277)/100000)</f>
        <v/>
      </c>
      <c r="F277" s="14" t="str">
        <f>IF(MAX(data!D:D)&lt;'Daily status(all)'!A277,"",SUM(D277:E277))</f>
        <v/>
      </c>
      <c r="G277" s="15" t="str">
        <f>IF(MAX(data!D:D)&lt;'Daily status(all)'!A277,"",F277/$F$8)</f>
        <v/>
      </c>
      <c r="H277" s="14" t="str">
        <f>IF(MAX(data!J:J)&lt;'Daily status(all)'!B277,"",SUM(SUMIFS(data!$K:$K,data!$I:$I,{"STATE_TRANSFER","LOCAL_TRANSFER","OTHER_RECURRENT"},data!J:J,"&lt;="&amp;'Daily status(all)'!B277)/100000))</f>
        <v/>
      </c>
      <c r="I277" s="15" t="str">
        <f>IF(MAX(data!J:J)&lt;'Daily status(all)'!B277,"",H277/$H$8)</f>
        <v/>
      </c>
      <c r="J277" s="14" t="str">
        <f>IF(MAX(data!J:J)&lt;'Daily status(all)'!B277,"",SUM(SUMIFS(data!$K:$K,data!$I:$I,{"CAPITAL_EXP"},data!J:J,"&lt;="&amp;'Daily status(all)'!B277)/100000))</f>
        <v/>
      </c>
      <c r="K277" s="15" t="str">
        <f>IF(MAX(data!J:J)&lt;'Daily status(all)'!B277,"",J277/$J$8)</f>
        <v/>
      </c>
      <c r="L277" s="14" t="str">
        <f>IF(MAX(data!J:J)&lt;'Daily status(all)'!B277,"",SUM(SUMIFS(data!$K:$K,data!$I:$I,{31100,31200,32100,32200},data!J:J,"&lt;="&amp;'Daily status(all)'!B277)/100000))</f>
        <v/>
      </c>
      <c r="M277" s="15" t="str">
        <f>IF(MAX(data!J:J)&lt;'Daily status(all)'!B277,"",L277/$L$8)</f>
        <v/>
      </c>
      <c r="N277" s="16" t="str">
        <f>IF(MAX(data!J:J)&lt;'Daily status(all)'!B277,"",H277+J277+L277)</f>
        <v/>
      </c>
      <c r="O277" s="15" t="str">
        <f>IF(MAX(data!J:J)&lt;'Daily status(all)'!B277,"",N277/$N$8)</f>
        <v/>
      </c>
      <c r="P277" s="17" t="str">
        <f t="shared" si="4"/>
        <v/>
      </c>
    </row>
    <row r="278" spans="1:16" x14ac:dyDescent="0.25">
      <c r="A278" s="12">
        <v>43567</v>
      </c>
      <c r="B278" s="8">
        <v>20751229</v>
      </c>
      <c r="C278" s="13" t="s">
        <v>282</v>
      </c>
      <c r="D278" s="14" t="str">
        <f>IF(MAX(data!D:D)&lt;'Daily status(all)'!A278,"",SUMIFS(data!$E:$E,data!$C:$C,11000,data!$D:$D,"&lt;="&amp;'Daily status(all)'!$A278)/100000)</f>
        <v/>
      </c>
      <c r="E278" s="14" t="str">
        <f>IF(MAX(data!D:D)&lt;'Daily status(all)'!A278,"",SUMIFS(data!$E:$E,data!$C:$C,14000,data!$D:$D,"&lt;="&amp;'Daily status(all)'!$A278)/100000)</f>
        <v/>
      </c>
      <c r="F278" s="14" t="str">
        <f>IF(MAX(data!D:D)&lt;'Daily status(all)'!A278,"",SUM(D278:E278))</f>
        <v/>
      </c>
      <c r="G278" s="15" t="str">
        <f>IF(MAX(data!D:D)&lt;'Daily status(all)'!A278,"",F278/$F$8)</f>
        <v/>
      </c>
      <c r="H278" s="14" t="str">
        <f>IF(MAX(data!J:J)&lt;'Daily status(all)'!B278,"",SUM(SUMIFS(data!$K:$K,data!$I:$I,{"STATE_TRANSFER","LOCAL_TRANSFER","OTHER_RECURRENT"},data!J:J,"&lt;="&amp;'Daily status(all)'!B278)/100000))</f>
        <v/>
      </c>
      <c r="I278" s="15" t="str">
        <f>IF(MAX(data!J:J)&lt;'Daily status(all)'!B278,"",H278/$H$8)</f>
        <v/>
      </c>
      <c r="J278" s="14" t="str">
        <f>IF(MAX(data!J:J)&lt;'Daily status(all)'!B278,"",SUM(SUMIFS(data!$K:$K,data!$I:$I,{"CAPITAL_EXP"},data!J:J,"&lt;="&amp;'Daily status(all)'!B278)/100000))</f>
        <v/>
      </c>
      <c r="K278" s="15" t="str">
        <f>IF(MAX(data!J:J)&lt;'Daily status(all)'!B278,"",J278/$J$8)</f>
        <v/>
      </c>
      <c r="L278" s="14" t="str">
        <f>IF(MAX(data!J:J)&lt;'Daily status(all)'!B278,"",SUM(SUMIFS(data!$K:$K,data!$I:$I,{31100,31200,32100,32200},data!J:J,"&lt;="&amp;'Daily status(all)'!B278)/100000))</f>
        <v/>
      </c>
      <c r="M278" s="15" t="str">
        <f>IF(MAX(data!J:J)&lt;'Daily status(all)'!B278,"",L278/$L$8)</f>
        <v/>
      </c>
      <c r="N278" s="16" t="str">
        <f>IF(MAX(data!J:J)&lt;'Daily status(all)'!B278,"",H278+J278+L278)</f>
        <v/>
      </c>
      <c r="O278" s="15" t="str">
        <f>IF(MAX(data!J:J)&lt;'Daily status(all)'!B278,"",N278/$N$8)</f>
        <v/>
      </c>
      <c r="P278" s="17" t="str">
        <f t="shared" si="4"/>
        <v/>
      </c>
    </row>
    <row r="279" spans="1:16" x14ac:dyDescent="0.25">
      <c r="A279" s="12">
        <v>43568</v>
      </c>
      <c r="B279" s="8">
        <v>20751230</v>
      </c>
      <c r="C279" s="13" t="s">
        <v>283</v>
      </c>
      <c r="D279" s="14" t="str">
        <f>IF(MAX(data!D:D)&lt;'Daily status(all)'!A279,"",SUMIFS(data!$E:$E,data!$C:$C,11000,data!$D:$D,"&lt;="&amp;'Daily status(all)'!$A279)/100000)</f>
        <v/>
      </c>
      <c r="E279" s="14" t="str">
        <f>IF(MAX(data!D:D)&lt;'Daily status(all)'!A279,"",SUMIFS(data!$E:$E,data!$C:$C,14000,data!$D:$D,"&lt;="&amp;'Daily status(all)'!$A279)/100000)</f>
        <v/>
      </c>
      <c r="F279" s="14" t="str">
        <f>IF(MAX(data!D:D)&lt;'Daily status(all)'!A279,"",SUM(D279:E279))</f>
        <v/>
      </c>
      <c r="G279" s="15" t="str">
        <f>IF(MAX(data!D:D)&lt;'Daily status(all)'!A279,"",F279/$F$8)</f>
        <v/>
      </c>
      <c r="H279" s="14" t="str">
        <f>IF(MAX(data!J:J)&lt;'Daily status(all)'!B279,"",SUM(SUMIFS(data!$K:$K,data!$I:$I,{"STATE_TRANSFER","LOCAL_TRANSFER","OTHER_RECURRENT"},data!J:J,"&lt;="&amp;'Daily status(all)'!B279)/100000))</f>
        <v/>
      </c>
      <c r="I279" s="15" t="str">
        <f>IF(MAX(data!J:J)&lt;'Daily status(all)'!B279,"",H279/$H$8)</f>
        <v/>
      </c>
      <c r="J279" s="14" t="str">
        <f>IF(MAX(data!J:J)&lt;'Daily status(all)'!B279,"",SUM(SUMIFS(data!$K:$K,data!$I:$I,{"CAPITAL_EXP"},data!J:J,"&lt;="&amp;'Daily status(all)'!B279)/100000))</f>
        <v/>
      </c>
      <c r="K279" s="15" t="str">
        <f>IF(MAX(data!J:J)&lt;'Daily status(all)'!B279,"",J279/$J$8)</f>
        <v/>
      </c>
      <c r="L279" s="14" t="str">
        <f>IF(MAX(data!J:J)&lt;'Daily status(all)'!B279,"",SUM(SUMIFS(data!$K:$K,data!$I:$I,{31100,31200,32100,32200},data!J:J,"&lt;="&amp;'Daily status(all)'!B279)/100000))</f>
        <v/>
      </c>
      <c r="M279" s="15" t="str">
        <f>IF(MAX(data!J:J)&lt;'Daily status(all)'!B279,"",L279/$L$8)</f>
        <v/>
      </c>
      <c r="N279" s="16" t="str">
        <f>IF(MAX(data!J:J)&lt;'Daily status(all)'!B279,"",H279+J279+L279)</f>
        <v/>
      </c>
      <c r="O279" s="15" t="str">
        <f>IF(MAX(data!J:J)&lt;'Daily status(all)'!B279,"",N279/$N$8)</f>
        <v/>
      </c>
      <c r="P279" s="17" t="str">
        <f t="shared" si="4"/>
        <v/>
      </c>
    </row>
    <row r="280" spans="1:16" x14ac:dyDescent="0.25">
      <c r="A280" s="12">
        <v>43569</v>
      </c>
      <c r="B280" s="8">
        <v>20760101</v>
      </c>
      <c r="C280" s="13" t="s">
        <v>284</v>
      </c>
      <c r="D280" s="14" t="str">
        <f>IF(MAX(data!D:D)&lt;'Daily status(all)'!A280,"",SUMIFS(data!$E:$E,data!$C:$C,11000,data!$D:$D,"&lt;="&amp;'Daily status(all)'!$A280)/100000)</f>
        <v/>
      </c>
      <c r="E280" s="14" t="str">
        <f>IF(MAX(data!D:D)&lt;'Daily status(all)'!A280,"",SUMIFS(data!$E:$E,data!$C:$C,14000,data!$D:$D,"&lt;="&amp;'Daily status(all)'!$A280)/100000)</f>
        <v/>
      </c>
      <c r="F280" s="14" t="str">
        <f>IF(MAX(data!D:D)&lt;'Daily status(all)'!A280,"",SUM(D280:E280))</f>
        <v/>
      </c>
      <c r="G280" s="15" t="str">
        <f>IF(MAX(data!D:D)&lt;'Daily status(all)'!A280,"",F280/$F$8)</f>
        <v/>
      </c>
      <c r="H280" s="14" t="str">
        <f>IF(MAX(data!J:J)&lt;'Daily status(all)'!B280,"",SUM(SUMIFS(data!$K:$K,data!$I:$I,{"STATE_TRANSFER","LOCAL_TRANSFER","OTHER_RECURRENT"},data!J:J,"&lt;="&amp;'Daily status(all)'!B280)/100000))</f>
        <v/>
      </c>
      <c r="I280" s="15" t="str">
        <f>IF(MAX(data!J:J)&lt;'Daily status(all)'!B280,"",H280/$H$8)</f>
        <v/>
      </c>
      <c r="J280" s="14" t="str">
        <f>IF(MAX(data!J:J)&lt;'Daily status(all)'!B280,"",SUM(SUMIFS(data!$K:$K,data!$I:$I,{"CAPITAL_EXP"},data!J:J,"&lt;="&amp;'Daily status(all)'!B280)/100000))</f>
        <v/>
      </c>
      <c r="K280" s="15" t="str">
        <f>IF(MAX(data!J:J)&lt;'Daily status(all)'!B280,"",J280/$J$8)</f>
        <v/>
      </c>
      <c r="L280" s="14" t="str">
        <f>IF(MAX(data!J:J)&lt;'Daily status(all)'!B280,"",SUM(SUMIFS(data!$K:$K,data!$I:$I,{31100,31200,32100,32200},data!J:J,"&lt;="&amp;'Daily status(all)'!B280)/100000))</f>
        <v/>
      </c>
      <c r="M280" s="15" t="str">
        <f>IF(MAX(data!J:J)&lt;'Daily status(all)'!B280,"",L280/$L$8)</f>
        <v/>
      </c>
      <c r="N280" s="16" t="str">
        <f>IF(MAX(data!J:J)&lt;'Daily status(all)'!B280,"",H280+J280+L280)</f>
        <v/>
      </c>
      <c r="O280" s="15" t="str">
        <f>IF(MAX(data!J:J)&lt;'Daily status(all)'!B280,"",N280/$N$8)</f>
        <v/>
      </c>
      <c r="P280" s="17" t="str">
        <f t="shared" si="4"/>
        <v/>
      </c>
    </row>
    <row r="281" spans="1:16" x14ac:dyDescent="0.25">
      <c r="A281" s="12">
        <v>43570</v>
      </c>
      <c r="B281" s="8">
        <v>20760102</v>
      </c>
      <c r="C281" s="13" t="s">
        <v>285</v>
      </c>
      <c r="D281" s="14" t="str">
        <f>IF(MAX(data!D:D)&lt;'Daily status(all)'!A281,"",SUMIFS(data!$E:$E,data!$C:$C,11000,data!$D:$D,"&lt;="&amp;'Daily status(all)'!$A281)/100000)</f>
        <v/>
      </c>
      <c r="E281" s="14" t="str">
        <f>IF(MAX(data!D:D)&lt;'Daily status(all)'!A281,"",SUMIFS(data!$E:$E,data!$C:$C,14000,data!$D:$D,"&lt;="&amp;'Daily status(all)'!$A281)/100000)</f>
        <v/>
      </c>
      <c r="F281" s="14" t="str">
        <f>IF(MAX(data!D:D)&lt;'Daily status(all)'!A281,"",SUM(D281:E281))</f>
        <v/>
      </c>
      <c r="G281" s="15" t="str">
        <f>IF(MAX(data!D:D)&lt;'Daily status(all)'!A281,"",F281/$F$8)</f>
        <v/>
      </c>
      <c r="H281" s="14" t="str">
        <f>IF(MAX(data!J:J)&lt;'Daily status(all)'!B281,"",SUM(SUMIFS(data!$K:$K,data!$I:$I,{"STATE_TRANSFER","LOCAL_TRANSFER","OTHER_RECURRENT"},data!J:J,"&lt;="&amp;'Daily status(all)'!B281)/100000))</f>
        <v/>
      </c>
      <c r="I281" s="15" t="str">
        <f>IF(MAX(data!J:J)&lt;'Daily status(all)'!B281,"",H281/$H$8)</f>
        <v/>
      </c>
      <c r="J281" s="14" t="str">
        <f>IF(MAX(data!J:J)&lt;'Daily status(all)'!B281,"",SUM(SUMIFS(data!$K:$K,data!$I:$I,{"CAPITAL_EXP"},data!J:J,"&lt;="&amp;'Daily status(all)'!B281)/100000))</f>
        <v/>
      </c>
      <c r="K281" s="15" t="str">
        <f>IF(MAX(data!J:J)&lt;'Daily status(all)'!B281,"",J281/$J$8)</f>
        <v/>
      </c>
      <c r="L281" s="14" t="str">
        <f>IF(MAX(data!J:J)&lt;'Daily status(all)'!B281,"",SUM(SUMIFS(data!$K:$K,data!$I:$I,{31100,31200,32100,32200},data!J:J,"&lt;="&amp;'Daily status(all)'!B281)/100000))</f>
        <v/>
      </c>
      <c r="M281" s="15" t="str">
        <f>IF(MAX(data!J:J)&lt;'Daily status(all)'!B281,"",L281/$L$8)</f>
        <v/>
      </c>
      <c r="N281" s="16" t="str">
        <f>IF(MAX(data!J:J)&lt;'Daily status(all)'!B281,"",H281+J281+L281)</f>
        <v/>
      </c>
      <c r="O281" s="15" t="str">
        <f>IF(MAX(data!J:J)&lt;'Daily status(all)'!B281,"",N281/$N$8)</f>
        <v/>
      </c>
      <c r="P281" s="17" t="str">
        <f t="shared" si="4"/>
        <v/>
      </c>
    </row>
    <row r="282" spans="1:16" x14ac:dyDescent="0.25">
      <c r="A282" s="12">
        <v>43571</v>
      </c>
      <c r="B282" s="8">
        <v>20760103</v>
      </c>
      <c r="C282" s="13" t="s">
        <v>286</v>
      </c>
      <c r="D282" s="14" t="str">
        <f>IF(MAX(data!D:D)&lt;'Daily status(all)'!A282,"",SUMIFS(data!$E:$E,data!$C:$C,11000,data!$D:$D,"&lt;="&amp;'Daily status(all)'!$A282)/100000)</f>
        <v/>
      </c>
      <c r="E282" s="14" t="str">
        <f>IF(MAX(data!D:D)&lt;'Daily status(all)'!A282,"",SUMIFS(data!$E:$E,data!$C:$C,14000,data!$D:$D,"&lt;="&amp;'Daily status(all)'!$A282)/100000)</f>
        <v/>
      </c>
      <c r="F282" s="14" t="str">
        <f>IF(MAX(data!D:D)&lt;'Daily status(all)'!A282,"",SUM(D282:E282))</f>
        <v/>
      </c>
      <c r="G282" s="15" t="str">
        <f>IF(MAX(data!D:D)&lt;'Daily status(all)'!A282,"",F282/$F$8)</f>
        <v/>
      </c>
      <c r="H282" s="14" t="str">
        <f>IF(MAX(data!J:J)&lt;'Daily status(all)'!B282,"",SUM(SUMIFS(data!$K:$K,data!$I:$I,{"STATE_TRANSFER","LOCAL_TRANSFER","OTHER_RECURRENT"},data!J:J,"&lt;="&amp;'Daily status(all)'!B282)/100000))</f>
        <v/>
      </c>
      <c r="I282" s="15" t="str">
        <f>IF(MAX(data!J:J)&lt;'Daily status(all)'!B282,"",H282/$H$8)</f>
        <v/>
      </c>
      <c r="J282" s="14" t="str">
        <f>IF(MAX(data!J:J)&lt;'Daily status(all)'!B282,"",SUM(SUMIFS(data!$K:$K,data!$I:$I,{"CAPITAL_EXP"},data!J:J,"&lt;="&amp;'Daily status(all)'!B282)/100000))</f>
        <v/>
      </c>
      <c r="K282" s="15" t="str">
        <f>IF(MAX(data!J:J)&lt;'Daily status(all)'!B282,"",J282/$J$8)</f>
        <v/>
      </c>
      <c r="L282" s="14" t="str">
        <f>IF(MAX(data!J:J)&lt;'Daily status(all)'!B282,"",SUM(SUMIFS(data!$K:$K,data!$I:$I,{31100,31200,32100,32200},data!J:J,"&lt;="&amp;'Daily status(all)'!B282)/100000))</f>
        <v/>
      </c>
      <c r="M282" s="15" t="str">
        <f>IF(MAX(data!J:J)&lt;'Daily status(all)'!B282,"",L282/$L$8)</f>
        <v/>
      </c>
      <c r="N282" s="16" t="str">
        <f>IF(MAX(data!J:J)&lt;'Daily status(all)'!B282,"",H282+J282+L282)</f>
        <v/>
      </c>
      <c r="O282" s="15" t="str">
        <f>IF(MAX(data!J:J)&lt;'Daily status(all)'!B282,"",N282/$N$8)</f>
        <v/>
      </c>
      <c r="P282" s="17" t="str">
        <f t="shared" si="4"/>
        <v/>
      </c>
    </row>
    <row r="283" spans="1:16" x14ac:dyDescent="0.25">
      <c r="A283" s="12">
        <v>43572</v>
      </c>
      <c r="B283" s="8">
        <v>20760104</v>
      </c>
      <c r="C283" s="13" t="s">
        <v>287</v>
      </c>
      <c r="D283" s="14" t="str">
        <f>IF(MAX(data!D:D)&lt;'Daily status(all)'!A283,"",SUMIFS(data!$E:$E,data!$C:$C,11000,data!$D:$D,"&lt;="&amp;'Daily status(all)'!$A283)/100000)</f>
        <v/>
      </c>
      <c r="E283" s="14" t="str">
        <f>IF(MAX(data!D:D)&lt;'Daily status(all)'!A283,"",SUMIFS(data!$E:$E,data!$C:$C,14000,data!$D:$D,"&lt;="&amp;'Daily status(all)'!$A283)/100000)</f>
        <v/>
      </c>
      <c r="F283" s="14" t="str">
        <f>IF(MAX(data!D:D)&lt;'Daily status(all)'!A283,"",SUM(D283:E283))</f>
        <v/>
      </c>
      <c r="G283" s="15" t="str">
        <f>IF(MAX(data!D:D)&lt;'Daily status(all)'!A283,"",F283/$F$8)</f>
        <v/>
      </c>
      <c r="H283" s="14" t="str">
        <f>IF(MAX(data!J:J)&lt;'Daily status(all)'!B283,"",SUM(SUMIFS(data!$K:$K,data!$I:$I,{"STATE_TRANSFER","LOCAL_TRANSFER","OTHER_RECURRENT"},data!J:J,"&lt;="&amp;'Daily status(all)'!B283)/100000))</f>
        <v/>
      </c>
      <c r="I283" s="15" t="str">
        <f>IF(MAX(data!J:J)&lt;'Daily status(all)'!B283,"",H283/$H$8)</f>
        <v/>
      </c>
      <c r="J283" s="14" t="str">
        <f>IF(MAX(data!J:J)&lt;'Daily status(all)'!B283,"",SUM(SUMIFS(data!$K:$K,data!$I:$I,{"CAPITAL_EXP"},data!J:J,"&lt;="&amp;'Daily status(all)'!B283)/100000))</f>
        <v/>
      </c>
      <c r="K283" s="15" t="str">
        <f>IF(MAX(data!J:J)&lt;'Daily status(all)'!B283,"",J283/$J$8)</f>
        <v/>
      </c>
      <c r="L283" s="14" t="str">
        <f>IF(MAX(data!J:J)&lt;'Daily status(all)'!B283,"",SUM(SUMIFS(data!$K:$K,data!$I:$I,{31100,31200,32100,32200},data!J:J,"&lt;="&amp;'Daily status(all)'!B283)/100000))</f>
        <v/>
      </c>
      <c r="M283" s="15" t="str">
        <f>IF(MAX(data!J:J)&lt;'Daily status(all)'!B283,"",L283/$L$8)</f>
        <v/>
      </c>
      <c r="N283" s="16" t="str">
        <f>IF(MAX(data!J:J)&lt;'Daily status(all)'!B283,"",H283+J283+L283)</f>
        <v/>
      </c>
      <c r="O283" s="15" t="str">
        <f>IF(MAX(data!J:J)&lt;'Daily status(all)'!B283,"",N283/$N$8)</f>
        <v/>
      </c>
      <c r="P283" s="17" t="str">
        <f t="shared" si="4"/>
        <v/>
      </c>
    </row>
    <row r="284" spans="1:16" x14ac:dyDescent="0.25">
      <c r="A284" s="12">
        <v>43573</v>
      </c>
      <c r="B284" s="8">
        <v>20760105</v>
      </c>
      <c r="C284" s="13" t="s">
        <v>288</v>
      </c>
      <c r="D284" s="14" t="str">
        <f>IF(MAX(data!D:D)&lt;'Daily status(all)'!A284,"",SUMIFS(data!$E:$E,data!$C:$C,11000,data!$D:$D,"&lt;="&amp;'Daily status(all)'!$A284)/100000)</f>
        <v/>
      </c>
      <c r="E284" s="14" t="str">
        <f>IF(MAX(data!D:D)&lt;'Daily status(all)'!A284,"",SUMIFS(data!$E:$E,data!$C:$C,14000,data!$D:$D,"&lt;="&amp;'Daily status(all)'!$A284)/100000)</f>
        <v/>
      </c>
      <c r="F284" s="14" t="str">
        <f>IF(MAX(data!D:D)&lt;'Daily status(all)'!A284,"",SUM(D284:E284))</f>
        <v/>
      </c>
      <c r="G284" s="15" t="str">
        <f>IF(MAX(data!D:D)&lt;'Daily status(all)'!A284,"",F284/$F$8)</f>
        <v/>
      </c>
      <c r="H284" s="14" t="str">
        <f>IF(MAX(data!J:J)&lt;'Daily status(all)'!B284,"",SUM(SUMIFS(data!$K:$K,data!$I:$I,{"STATE_TRANSFER","LOCAL_TRANSFER","OTHER_RECURRENT"},data!J:J,"&lt;="&amp;'Daily status(all)'!B284)/100000))</f>
        <v/>
      </c>
      <c r="I284" s="15" t="str">
        <f>IF(MAX(data!J:J)&lt;'Daily status(all)'!B284,"",H284/$H$8)</f>
        <v/>
      </c>
      <c r="J284" s="14" t="str">
        <f>IF(MAX(data!J:J)&lt;'Daily status(all)'!B284,"",SUM(SUMIFS(data!$K:$K,data!$I:$I,{"CAPITAL_EXP"},data!J:J,"&lt;="&amp;'Daily status(all)'!B284)/100000))</f>
        <v/>
      </c>
      <c r="K284" s="15" t="str">
        <f>IF(MAX(data!J:J)&lt;'Daily status(all)'!B284,"",J284/$J$8)</f>
        <v/>
      </c>
      <c r="L284" s="14" t="str">
        <f>IF(MAX(data!J:J)&lt;'Daily status(all)'!B284,"",SUM(SUMIFS(data!$K:$K,data!$I:$I,{31100,31200,32100,32200},data!J:J,"&lt;="&amp;'Daily status(all)'!B284)/100000))</f>
        <v/>
      </c>
      <c r="M284" s="15" t="str">
        <f>IF(MAX(data!J:J)&lt;'Daily status(all)'!B284,"",L284/$L$8)</f>
        <v/>
      </c>
      <c r="N284" s="16" t="str">
        <f>IF(MAX(data!J:J)&lt;'Daily status(all)'!B284,"",H284+J284+L284)</f>
        <v/>
      </c>
      <c r="O284" s="15" t="str">
        <f>IF(MAX(data!J:J)&lt;'Daily status(all)'!B284,"",N284/$N$8)</f>
        <v/>
      </c>
      <c r="P284" s="17" t="str">
        <f t="shared" si="4"/>
        <v/>
      </c>
    </row>
    <row r="285" spans="1:16" x14ac:dyDescent="0.25">
      <c r="A285" s="12">
        <v>43574</v>
      </c>
      <c r="B285" s="8">
        <v>20760106</v>
      </c>
      <c r="C285" s="13" t="s">
        <v>289</v>
      </c>
      <c r="D285" s="14" t="str">
        <f>IF(MAX(data!D:D)&lt;'Daily status(all)'!A285,"",SUMIFS(data!$E:$E,data!$C:$C,11000,data!$D:$D,"&lt;="&amp;'Daily status(all)'!$A285)/100000)</f>
        <v/>
      </c>
      <c r="E285" s="14" t="str">
        <f>IF(MAX(data!D:D)&lt;'Daily status(all)'!A285,"",SUMIFS(data!$E:$E,data!$C:$C,14000,data!$D:$D,"&lt;="&amp;'Daily status(all)'!$A285)/100000)</f>
        <v/>
      </c>
      <c r="F285" s="14" t="str">
        <f>IF(MAX(data!D:D)&lt;'Daily status(all)'!A285,"",SUM(D285:E285))</f>
        <v/>
      </c>
      <c r="G285" s="15" t="str">
        <f>IF(MAX(data!D:D)&lt;'Daily status(all)'!A285,"",F285/$F$8)</f>
        <v/>
      </c>
      <c r="H285" s="14" t="str">
        <f>IF(MAX(data!J:J)&lt;'Daily status(all)'!B285,"",SUM(SUMIFS(data!$K:$K,data!$I:$I,{"STATE_TRANSFER","LOCAL_TRANSFER","OTHER_RECURRENT"},data!J:J,"&lt;="&amp;'Daily status(all)'!B285)/100000))</f>
        <v/>
      </c>
      <c r="I285" s="15" t="str">
        <f>IF(MAX(data!J:J)&lt;'Daily status(all)'!B285,"",H285/$H$8)</f>
        <v/>
      </c>
      <c r="J285" s="14" t="str">
        <f>IF(MAX(data!J:J)&lt;'Daily status(all)'!B285,"",SUM(SUMIFS(data!$K:$K,data!$I:$I,{"CAPITAL_EXP"},data!J:J,"&lt;="&amp;'Daily status(all)'!B285)/100000))</f>
        <v/>
      </c>
      <c r="K285" s="15" t="str">
        <f>IF(MAX(data!J:J)&lt;'Daily status(all)'!B285,"",J285/$J$8)</f>
        <v/>
      </c>
      <c r="L285" s="14" t="str">
        <f>IF(MAX(data!J:J)&lt;'Daily status(all)'!B285,"",SUM(SUMIFS(data!$K:$K,data!$I:$I,{31100,31200,32100,32200},data!J:J,"&lt;="&amp;'Daily status(all)'!B285)/100000))</f>
        <v/>
      </c>
      <c r="M285" s="15" t="str">
        <f>IF(MAX(data!J:J)&lt;'Daily status(all)'!B285,"",L285/$L$8)</f>
        <v/>
      </c>
      <c r="N285" s="16" t="str">
        <f>IF(MAX(data!J:J)&lt;'Daily status(all)'!B285,"",H285+J285+L285)</f>
        <v/>
      </c>
      <c r="O285" s="15" t="str">
        <f>IF(MAX(data!J:J)&lt;'Daily status(all)'!B285,"",N285/$N$8)</f>
        <v/>
      </c>
      <c r="P285" s="17" t="str">
        <f t="shared" si="4"/>
        <v/>
      </c>
    </row>
    <row r="286" spans="1:16" x14ac:dyDescent="0.25">
      <c r="A286" s="12">
        <v>43575</v>
      </c>
      <c r="B286" s="8">
        <v>20760107</v>
      </c>
      <c r="C286" s="13" t="s">
        <v>290</v>
      </c>
      <c r="D286" s="14" t="str">
        <f>IF(MAX(data!D:D)&lt;'Daily status(all)'!A286,"",SUMIFS(data!$E:$E,data!$C:$C,11000,data!$D:$D,"&lt;="&amp;'Daily status(all)'!$A286)/100000)</f>
        <v/>
      </c>
      <c r="E286" s="14" t="str">
        <f>IF(MAX(data!D:D)&lt;'Daily status(all)'!A286,"",SUMIFS(data!$E:$E,data!$C:$C,14000,data!$D:$D,"&lt;="&amp;'Daily status(all)'!$A286)/100000)</f>
        <v/>
      </c>
      <c r="F286" s="14" t="str">
        <f>IF(MAX(data!D:D)&lt;'Daily status(all)'!A286,"",SUM(D286:E286))</f>
        <v/>
      </c>
      <c r="G286" s="15" t="str">
        <f>IF(MAX(data!D:D)&lt;'Daily status(all)'!A286,"",F286/$F$8)</f>
        <v/>
      </c>
      <c r="H286" s="14" t="str">
        <f>IF(MAX(data!J:J)&lt;'Daily status(all)'!B286,"",SUM(SUMIFS(data!$K:$K,data!$I:$I,{"STATE_TRANSFER","LOCAL_TRANSFER","OTHER_RECURRENT"},data!J:J,"&lt;="&amp;'Daily status(all)'!B286)/100000))</f>
        <v/>
      </c>
      <c r="I286" s="15" t="str">
        <f>IF(MAX(data!J:J)&lt;'Daily status(all)'!B286,"",H286/$H$8)</f>
        <v/>
      </c>
      <c r="J286" s="14" t="str">
        <f>IF(MAX(data!J:J)&lt;'Daily status(all)'!B286,"",SUM(SUMIFS(data!$K:$K,data!$I:$I,{"CAPITAL_EXP"},data!J:J,"&lt;="&amp;'Daily status(all)'!B286)/100000))</f>
        <v/>
      </c>
      <c r="K286" s="15" t="str">
        <f>IF(MAX(data!J:J)&lt;'Daily status(all)'!B286,"",J286/$J$8)</f>
        <v/>
      </c>
      <c r="L286" s="14" t="str">
        <f>IF(MAX(data!J:J)&lt;'Daily status(all)'!B286,"",SUM(SUMIFS(data!$K:$K,data!$I:$I,{31100,31200,32100,32200},data!J:J,"&lt;="&amp;'Daily status(all)'!B286)/100000))</f>
        <v/>
      </c>
      <c r="M286" s="15" t="str">
        <f>IF(MAX(data!J:J)&lt;'Daily status(all)'!B286,"",L286/$L$8)</f>
        <v/>
      </c>
      <c r="N286" s="16" t="str">
        <f>IF(MAX(data!J:J)&lt;'Daily status(all)'!B286,"",H286+J286+L286)</f>
        <v/>
      </c>
      <c r="O286" s="15" t="str">
        <f>IF(MAX(data!J:J)&lt;'Daily status(all)'!B286,"",N286/$N$8)</f>
        <v/>
      </c>
      <c r="P286" s="17" t="str">
        <f t="shared" si="4"/>
        <v/>
      </c>
    </row>
    <row r="287" spans="1:16" x14ac:dyDescent="0.25">
      <c r="A287" s="12">
        <v>43576</v>
      </c>
      <c r="B287" s="8">
        <v>20760108</v>
      </c>
      <c r="C287" s="13" t="s">
        <v>291</v>
      </c>
      <c r="D287" s="14" t="str">
        <f>IF(MAX(data!D:D)&lt;'Daily status(all)'!A287,"",SUMIFS(data!$E:$E,data!$C:$C,11000,data!$D:$D,"&lt;="&amp;'Daily status(all)'!$A287)/100000)</f>
        <v/>
      </c>
      <c r="E287" s="14" t="str">
        <f>IF(MAX(data!D:D)&lt;'Daily status(all)'!A287,"",SUMIFS(data!$E:$E,data!$C:$C,14000,data!$D:$D,"&lt;="&amp;'Daily status(all)'!$A287)/100000)</f>
        <v/>
      </c>
      <c r="F287" s="14" t="str">
        <f>IF(MAX(data!D:D)&lt;'Daily status(all)'!A287,"",SUM(D287:E287))</f>
        <v/>
      </c>
      <c r="G287" s="15" t="str">
        <f>IF(MAX(data!D:D)&lt;'Daily status(all)'!A287,"",F287/$F$8)</f>
        <v/>
      </c>
      <c r="H287" s="14" t="str">
        <f>IF(MAX(data!J:J)&lt;'Daily status(all)'!B287,"",SUM(SUMIFS(data!$K:$K,data!$I:$I,{"STATE_TRANSFER","LOCAL_TRANSFER","OTHER_RECURRENT"},data!J:J,"&lt;="&amp;'Daily status(all)'!B287)/100000))</f>
        <v/>
      </c>
      <c r="I287" s="15" t="str">
        <f>IF(MAX(data!J:J)&lt;'Daily status(all)'!B287,"",H287/$H$8)</f>
        <v/>
      </c>
      <c r="J287" s="14" t="str">
        <f>IF(MAX(data!J:J)&lt;'Daily status(all)'!B287,"",SUM(SUMIFS(data!$K:$K,data!$I:$I,{"CAPITAL_EXP"},data!J:J,"&lt;="&amp;'Daily status(all)'!B287)/100000))</f>
        <v/>
      </c>
      <c r="K287" s="15" t="str">
        <f>IF(MAX(data!J:J)&lt;'Daily status(all)'!B287,"",J287/$J$8)</f>
        <v/>
      </c>
      <c r="L287" s="14" t="str">
        <f>IF(MAX(data!J:J)&lt;'Daily status(all)'!B287,"",SUM(SUMIFS(data!$K:$K,data!$I:$I,{31100,31200,32100,32200},data!J:J,"&lt;="&amp;'Daily status(all)'!B287)/100000))</f>
        <v/>
      </c>
      <c r="M287" s="15" t="str">
        <f>IF(MAX(data!J:J)&lt;'Daily status(all)'!B287,"",L287/$L$8)</f>
        <v/>
      </c>
      <c r="N287" s="16" t="str">
        <f>IF(MAX(data!J:J)&lt;'Daily status(all)'!B287,"",H287+J287+L287)</f>
        <v/>
      </c>
      <c r="O287" s="15" t="str">
        <f>IF(MAX(data!J:J)&lt;'Daily status(all)'!B287,"",N287/$N$8)</f>
        <v/>
      </c>
      <c r="P287" s="17" t="str">
        <f t="shared" si="4"/>
        <v/>
      </c>
    </row>
    <row r="288" spans="1:16" x14ac:dyDescent="0.25">
      <c r="A288" s="12">
        <v>43577</v>
      </c>
      <c r="B288" s="8">
        <v>20760109</v>
      </c>
      <c r="C288" s="13" t="s">
        <v>292</v>
      </c>
      <c r="D288" s="14" t="str">
        <f>IF(MAX(data!D:D)&lt;'Daily status(all)'!A288,"",SUMIFS(data!$E:$E,data!$C:$C,11000,data!$D:$D,"&lt;="&amp;'Daily status(all)'!$A288)/100000)</f>
        <v/>
      </c>
      <c r="E288" s="14" t="str">
        <f>IF(MAX(data!D:D)&lt;'Daily status(all)'!A288,"",SUMIFS(data!$E:$E,data!$C:$C,14000,data!$D:$D,"&lt;="&amp;'Daily status(all)'!$A288)/100000)</f>
        <v/>
      </c>
      <c r="F288" s="14" t="str">
        <f>IF(MAX(data!D:D)&lt;'Daily status(all)'!A288,"",SUM(D288:E288))</f>
        <v/>
      </c>
      <c r="G288" s="15" t="str">
        <f>IF(MAX(data!D:D)&lt;'Daily status(all)'!A288,"",F288/$F$8)</f>
        <v/>
      </c>
      <c r="H288" s="14" t="str">
        <f>IF(MAX(data!J:J)&lt;'Daily status(all)'!B288,"",SUM(SUMIFS(data!$K:$K,data!$I:$I,{"STATE_TRANSFER","LOCAL_TRANSFER","OTHER_RECURRENT"},data!J:J,"&lt;="&amp;'Daily status(all)'!B288)/100000))</f>
        <v/>
      </c>
      <c r="I288" s="15" t="str">
        <f>IF(MAX(data!J:J)&lt;'Daily status(all)'!B288,"",H288/$H$8)</f>
        <v/>
      </c>
      <c r="J288" s="14" t="str">
        <f>IF(MAX(data!J:J)&lt;'Daily status(all)'!B288,"",SUM(SUMIFS(data!$K:$K,data!$I:$I,{"CAPITAL_EXP"},data!J:J,"&lt;="&amp;'Daily status(all)'!B288)/100000))</f>
        <v/>
      </c>
      <c r="K288" s="15" t="str">
        <f>IF(MAX(data!J:J)&lt;'Daily status(all)'!B288,"",J288/$J$8)</f>
        <v/>
      </c>
      <c r="L288" s="14" t="str">
        <f>IF(MAX(data!J:J)&lt;'Daily status(all)'!B288,"",SUM(SUMIFS(data!$K:$K,data!$I:$I,{31100,31200,32100,32200},data!J:J,"&lt;="&amp;'Daily status(all)'!B288)/100000))</f>
        <v/>
      </c>
      <c r="M288" s="15" t="str">
        <f>IF(MAX(data!J:J)&lt;'Daily status(all)'!B288,"",L288/$L$8)</f>
        <v/>
      </c>
      <c r="N288" s="16" t="str">
        <f>IF(MAX(data!J:J)&lt;'Daily status(all)'!B288,"",H288+J288+L288)</f>
        <v/>
      </c>
      <c r="O288" s="15" t="str">
        <f>IF(MAX(data!J:J)&lt;'Daily status(all)'!B288,"",N288/$N$8)</f>
        <v/>
      </c>
      <c r="P288" s="17" t="str">
        <f t="shared" si="4"/>
        <v/>
      </c>
    </row>
    <row r="289" spans="1:16" x14ac:dyDescent="0.25">
      <c r="A289" s="12">
        <v>43578</v>
      </c>
      <c r="B289" s="8">
        <v>20760110</v>
      </c>
      <c r="C289" s="13" t="s">
        <v>293</v>
      </c>
      <c r="D289" s="14" t="str">
        <f>IF(MAX(data!D:D)&lt;'Daily status(all)'!A289,"",SUMIFS(data!$E:$E,data!$C:$C,11000,data!$D:$D,"&lt;="&amp;'Daily status(all)'!$A289)/100000)</f>
        <v/>
      </c>
      <c r="E289" s="14" t="str">
        <f>IF(MAX(data!D:D)&lt;'Daily status(all)'!A289,"",SUMIFS(data!$E:$E,data!$C:$C,14000,data!$D:$D,"&lt;="&amp;'Daily status(all)'!$A289)/100000)</f>
        <v/>
      </c>
      <c r="F289" s="14" t="str">
        <f>IF(MAX(data!D:D)&lt;'Daily status(all)'!A289,"",SUM(D289:E289))</f>
        <v/>
      </c>
      <c r="G289" s="15" t="str">
        <f>IF(MAX(data!D:D)&lt;'Daily status(all)'!A289,"",F289/$F$8)</f>
        <v/>
      </c>
      <c r="H289" s="14" t="str">
        <f>IF(MAX(data!J:J)&lt;'Daily status(all)'!B289,"",SUM(SUMIFS(data!$K:$K,data!$I:$I,{"STATE_TRANSFER","LOCAL_TRANSFER","OTHER_RECURRENT"},data!J:J,"&lt;="&amp;'Daily status(all)'!B289)/100000))</f>
        <v/>
      </c>
      <c r="I289" s="15" t="str">
        <f>IF(MAX(data!J:J)&lt;'Daily status(all)'!B289,"",H289/$H$8)</f>
        <v/>
      </c>
      <c r="J289" s="14" t="str">
        <f>IF(MAX(data!J:J)&lt;'Daily status(all)'!B289,"",SUM(SUMIFS(data!$K:$K,data!$I:$I,{"CAPITAL_EXP"},data!J:J,"&lt;="&amp;'Daily status(all)'!B289)/100000))</f>
        <v/>
      </c>
      <c r="K289" s="15" t="str">
        <f>IF(MAX(data!J:J)&lt;'Daily status(all)'!B289,"",J289/$J$8)</f>
        <v/>
      </c>
      <c r="L289" s="14" t="str">
        <f>IF(MAX(data!J:J)&lt;'Daily status(all)'!B289,"",SUM(SUMIFS(data!$K:$K,data!$I:$I,{31100,31200,32100,32200},data!J:J,"&lt;="&amp;'Daily status(all)'!B289)/100000))</f>
        <v/>
      </c>
      <c r="M289" s="15" t="str">
        <f>IF(MAX(data!J:J)&lt;'Daily status(all)'!B289,"",L289/$L$8)</f>
        <v/>
      </c>
      <c r="N289" s="16" t="str">
        <f>IF(MAX(data!J:J)&lt;'Daily status(all)'!B289,"",H289+J289+L289)</f>
        <v/>
      </c>
      <c r="O289" s="15" t="str">
        <f>IF(MAX(data!J:J)&lt;'Daily status(all)'!B289,"",N289/$N$8)</f>
        <v/>
      </c>
      <c r="P289" s="17" t="str">
        <f t="shared" si="4"/>
        <v/>
      </c>
    </row>
    <row r="290" spans="1:16" x14ac:dyDescent="0.25">
      <c r="A290" s="12">
        <v>43579</v>
      </c>
      <c r="B290" s="8">
        <v>20760111</v>
      </c>
      <c r="C290" s="13" t="s">
        <v>294</v>
      </c>
      <c r="D290" s="14" t="str">
        <f>IF(MAX(data!D:D)&lt;'Daily status(all)'!A290,"",SUMIFS(data!$E:$E,data!$C:$C,11000,data!$D:$D,"&lt;="&amp;'Daily status(all)'!$A290)/100000)</f>
        <v/>
      </c>
      <c r="E290" s="14" t="str">
        <f>IF(MAX(data!D:D)&lt;'Daily status(all)'!A290,"",SUMIFS(data!$E:$E,data!$C:$C,14000,data!$D:$D,"&lt;="&amp;'Daily status(all)'!$A290)/100000)</f>
        <v/>
      </c>
      <c r="F290" s="14" t="str">
        <f>IF(MAX(data!D:D)&lt;'Daily status(all)'!A290,"",SUM(D290:E290))</f>
        <v/>
      </c>
      <c r="G290" s="15" t="str">
        <f>IF(MAX(data!D:D)&lt;'Daily status(all)'!A290,"",F290/$F$8)</f>
        <v/>
      </c>
      <c r="H290" s="14" t="str">
        <f>IF(MAX(data!J:J)&lt;'Daily status(all)'!B290,"",SUM(SUMIFS(data!$K:$K,data!$I:$I,{"STATE_TRANSFER","LOCAL_TRANSFER","OTHER_RECURRENT"},data!J:J,"&lt;="&amp;'Daily status(all)'!B290)/100000))</f>
        <v/>
      </c>
      <c r="I290" s="15" t="str">
        <f>IF(MAX(data!J:J)&lt;'Daily status(all)'!B290,"",H290/$H$8)</f>
        <v/>
      </c>
      <c r="J290" s="14" t="str">
        <f>IF(MAX(data!J:J)&lt;'Daily status(all)'!B290,"",SUM(SUMIFS(data!$K:$K,data!$I:$I,{"CAPITAL_EXP"},data!J:J,"&lt;="&amp;'Daily status(all)'!B290)/100000))</f>
        <v/>
      </c>
      <c r="K290" s="15" t="str">
        <f>IF(MAX(data!J:J)&lt;'Daily status(all)'!B290,"",J290/$J$8)</f>
        <v/>
      </c>
      <c r="L290" s="14" t="str">
        <f>IF(MAX(data!J:J)&lt;'Daily status(all)'!B290,"",SUM(SUMIFS(data!$K:$K,data!$I:$I,{31100,31200,32100,32200},data!J:J,"&lt;="&amp;'Daily status(all)'!B290)/100000))</f>
        <v/>
      </c>
      <c r="M290" s="15" t="str">
        <f>IF(MAX(data!J:J)&lt;'Daily status(all)'!B290,"",L290/$L$8)</f>
        <v/>
      </c>
      <c r="N290" s="16" t="str">
        <f>IF(MAX(data!J:J)&lt;'Daily status(all)'!B290,"",H290+J290+L290)</f>
        <v/>
      </c>
      <c r="O290" s="15" t="str">
        <f>IF(MAX(data!J:J)&lt;'Daily status(all)'!B290,"",N290/$N$8)</f>
        <v/>
      </c>
      <c r="P290" s="17" t="str">
        <f t="shared" si="4"/>
        <v/>
      </c>
    </row>
    <row r="291" spans="1:16" x14ac:dyDescent="0.25">
      <c r="A291" s="12">
        <v>43580</v>
      </c>
      <c r="B291" s="8">
        <v>20760112</v>
      </c>
      <c r="C291" s="13" t="s">
        <v>295</v>
      </c>
      <c r="D291" s="14" t="str">
        <f>IF(MAX(data!D:D)&lt;'Daily status(all)'!A291,"",SUMIFS(data!$E:$E,data!$C:$C,11000,data!$D:$D,"&lt;="&amp;'Daily status(all)'!$A291)/100000)</f>
        <v/>
      </c>
      <c r="E291" s="14" t="str">
        <f>IF(MAX(data!D:D)&lt;'Daily status(all)'!A291,"",SUMIFS(data!$E:$E,data!$C:$C,14000,data!$D:$D,"&lt;="&amp;'Daily status(all)'!$A291)/100000)</f>
        <v/>
      </c>
      <c r="F291" s="14" t="str">
        <f>IF(MAX(data!D:D)&lt;'Daily status(all)'!A291,"",SUM(D291:E291))</f>
        <v/>
      </c>
      <c r="G291" s="15" t="str">
        <f>IF(MAX(data!D:D)&lt;'Daily status(all)'!A291,"",F291/$F$8)</f>
        <v/>
      </c>
      <c r="H291" s="14" t="str">
        <f>IF(MAX(data!J:J)&lt;'Daily status(all)'!B291,"",SUM(SUMIFS(data!$K:$K,data!$I:$I,{"STATE_TRANSFER","LOCAL_TRANSFER","OTHER_RECURRENT"},data!J:J,"&lt;="&amp;'Daily status(all)'!B291)/100000))</f>
        <v/>
      </c>
      <c r="I291" s="15" t="str">
        <f>IF(MAX(data!J:J)&lt;'Daily status(all)'!B291,"",H291/$H$8)</f>
        <v/>
      </c>
      <c r="J291" s="14" t="str">
        <f>IF(MAX(data!J:J)&lt;'Daily status(all)'!B291,"",SUM(SUMIFS(data!$K:$K,data!$I:$I,{"CAPITAL_EXP"},data!J:J,"&lt;="&amp;'Daily status(all)'!B291)/100000))</f>
        <v/>
      </c>
      <c r="K291" s="15" t="str">
        <f>IF(MAX(data!J:J)&lt;'Daily status(all)'!B291,"",J291/$J$8)</f>
        <v/>
      </c>
      <c r="L291" s="14" t="str">
        <f>IF(MAX(data!J:J)&lt;'Daily status(all)'!B291,"",SUM(SUMIFS(data!$K:$K,data!$I:$I,{31100,31200,32100,32200},data!J:J,"&lt;="&amp;'Daily status(all)'!B291)/100000))</f>
        <v/>
      </c>
      <c r="M291" s="15" t="str">
        <f>IF(MAX(data!J:J)&lt;'Daily status(all)'!B291,"",L291/$L$8)</f>
        <v/>
      </c>
      <c r="N291" s="16" t="str">
        <f>IF(MAX(data!J:J)&lt;'Daily status(all)'!B291,"",H291+J291+L291)</f>
        <v/>
      </c>
      <c r="O291" s="15" t="str">
        <f>IF(MAX(data!J:J)&lt;'Daily status(all)'!B291,"",N291/$N$8)</f>
        <v/>
      </c>
      <c r="P291" s="17" t="str">
        <f t="shared" si="4"/>
        <v/>
      </c>
    </row>
    <row r="292" spans="1:16" x14ac:dyDescent="0.25">
      <c r="A292" s="12">
        <v>43581</v>
      </c>
      <c r="B292" s="8">
        <v>20760113</v>
      </c>
      <c r="C292" s="13" t="s">
        <v>296</v>
      </c>
      <c r="D292" s="14" t="str">
        <f>IF(MAX(data!D:D)&lt;'Daily status(all)'!A292,"",SUMIFS(data!$E:$E,data!$C:$C,11000,data!$D:$D,"&lt;="&amp;'Daily status(all)'!$A292)/100000)</f>
        <v/>
      </c>
      <c r="E292" s="14" t="str">
        <f>IF(MAX(data!D:D)&lt;'Daily status(all)'!A292,"",SUMIFS(data!$E:$E,data!$C:$C,14000,data!$D:$D,"&lt;="&amp;'Daily status(all)'!$A292)/100000)</f>
        <v/>
      </c>
      <c r="F292" s="14" t="str">
        <f>IF(MAX(data!D:D)&lt;'Daily status(all)'!A292,"",SUM(D292:E292))</f>
        <v/>
      </c>
      <c r="G292" s="15" t="str">
        <f>IF(MAX(data!D:D)&lt;'Daily status(all)'!A292,"",F292/$F$8)</f>
        <v/>
      </c>
      <c r="H292" s="14" t="str">
        <f>IF(MAX(data!J:J)&lt;'Daily status(all)'!B292,"",SUM(SUMIFS(data!$K:$K,data!$I:$I,{"STATE_TRANSFER","LOCAL_TRANSFER","OTHER_RECURRENT"},data!J:J,"&lt;="&amp;'Daily status(all)'!B292)/100000))</f>
        <v/>
      </c>
      <c r="I292" s="15" t="str">
        <f>IF(MAX(data!J:J)&lt;'Daily status(all)'!B292,"",H292/$H$8)</f>
        <v/>
      </c>
      <c r="J292" s="14" t="str">
        <f>IF(MAX(data!J:J)&lt;'Daily status(all)'!B292,"",SUM(SUMIFS(data!$K:$K,data!$I:$I,{"CAPITAL_EXP"},data!J:J,"&lt;="&amp;'Daily status(all)'!B292)/100000))</f>
        <v/>
      </c>
      <c r="K292" s="15" t="str">
        <f>IF(MAX(data!J:J)&lt;'Daily status(all)'!B292,"",J292/$J$8)</f>
        <v/>
      </c>
      <c r="L292" s="14" t="str">
        <f>IF(MAX(data!J:J)&lt;'Daily status(all)'!B292,"",SUM(SUMIFS(data!$K:$K,data!$I:$I,{31100,31200,32100,32200},data!J:J,"&lt;="&amp;'Daily status(all)'!B292)/100000))</f>
        <v/>
      </c>
      <c r="M292" s="15" t="str">
        <f>IF(MAX(data!J:J)&lt;'Daily status(all)'!B292,"",L292/$L$8)</f>
        <v/>
      </c>
      <c r="N292" s="16" t="str">
        <f>IF(MAX(data!J:J)&lt;'Daily status(all)'!B292,"",H292+J292+L292)</f>
        <v/>
      </c>
      <c r="O292" s="15" t="str">
        <f>IF(MAX(data!J:J)&lt;'Daily status(all)'!B292,"",N292/$N$8)</f>
        <v/>
      </c>
      <c r="P292" s="17" t="str">
        <f t="shared" si="4"/>
        <v/>
      </c>
    </row>
    <row r="293" spans="1:16" x14ac:dyDescent="0.25">
      <c r="A293" s="12">
        <v>43582</v>
      </c>
      <c r="B293" s="8">
        <v>20760114</v>
      </c>
      <c r="C293" s="13" t="s">
        <v>297</v>
      </c>
      <c r="D293" s="14" t="str">
        <f>IF(MAX(data!D:D)&lt;'Daily status(all)'!A293,"",SUMIFS(data!$E:$E,data!$C:$C,11000,data!$D:$D,"&lt;="&amp;'Daily status(all)'!$A293)/100000)</f>
        <v/>
      </c>
      <c r="E293" s="14" t="str">
        <f>IF(MAX(data!D:D)&lt;'Daily status(all)'!A293,"",SUMIFS(data!$E:$E,data!$C:$C,14000,data!$D:$D,"&lt;="&amp;'Daily status(all)'!$A293)/100000)</f>
        <v/>
      </c>
      <c r="F293" s="14" t="str">
        <f>IF(MAX(data!D:D)&lt;'Daily status(all)'!A293,"",SUM(D293:E293))</f>
        <v/>
      </c>
      <c r="G293" s="15" t="str">
        <f>IF(MAX(data!D:D)&lt;'Daily status(all)'!A293,"",F293/$F$8)</f>
        <v/>
      </c>
      <c r="H293" s="14" t="str">
        <f>IF(MAX(data!J:J)&lt;'Daily status(all)'!B293,"",SUM(SUMIFS(data!$K:$K,data!$I:$I,{"STATE_TRANSFER","LOCAL_TRANSFER","OTHER_RECURRENT"},data!J:J,"&lt;="&amp;'Daily status(all)'!B293)/100000))</f>
        <v/>
      </c>
      <c r="I293" s="15" t="str">
        <f>IF(MAX(data!J:J)&lt;'Daily status(all)'!B293,"",H293/$H$8)</f>
        <v/>
      </c>
      <c r="J293" s="14" t="str">
        <f>IF(MAX(data!J:J)&lt;'Daily status(all)'!B293,"",SUM(SUMIFS(data!$K:$K,data!$I:$I,{"CAPITAL_EXP"},data!J:J,"&lt;="&amp;'Daily status(all)'!B293)/100000))</f>
        <v/>
      </c>
      <c r="K293" s="15" t="str">
        <f>IF(MAX(data!J:J)&lt;'Daily status(all)'!B293,"",J293/$J$8)</f>
        <v/>
      </c>
      <c r="L293" s="14" t="str">
        <f>IF(MAX(data!J:J)&lt;'Daily status(all)'!B293,"",SUM(SUMIFS(data!$K:$K,data!$I:$I,{31100,31200,32100,32200},data!J:J,"&lt;="&amp;'Daily status(all)'!B293)/100000))</f>
        <v/>
      </c>
      <c r="M293" s="15" t="str">
        <f>IF(MAX(data!J:J)&lt;'Daily status(all)'!B293,"",L293/$L$8)</f>
        <v/>
      </c>
      <c r="N293" s="16" t="str">
        <f>IF(MAX(data!J:J)&lt;'Daily status(all)'!B293,"",H293+J293+L293)</f>
        <v/>
      </c>
      <c r="O293" s="15" t="str">
        <f>IF(MAX(data!J:J)&lt;'Daily status(all)'!B293,"",N293/$N$8)</f>
        <v/>
      </c>
      <c r="P293" s="17" t="str">
        <f t="shared" si="4"/>
        <v/>
      </c>
    </row>
    <row r="294" spans="1:16" x14ac:dyDescent="0.25">
      <c r="A294" s="12">
        <v>43583</v>
      </c>
      <c r="B294" s="8">
        <v>20760115</v>
      </c>
      <c r="C294" s="13" t="s">
        <v>298</v>
      </c>
      <c r="D294" s="14" t="str">
        <f>IF(MAX(data!D:D)&lt;'Daily status(all)'!A294,"",SUMIFS(data!$E:$E,data!$C:$C,11000,data!$D:$D,"&lt;="&amp;'Daily status(all)'!$A294)/100000)</f>
        <v/>
      </c>
      <c r="E294" s="14" t="str">
        <f>IF(MAX(data!D:D)&lt;'Daily status(all)'!A294,"",SUMIFS(data!$E:$E,data!$C:$C,14000,data!$D:$D,"&lt;="&amp;'Daily status(all)'!$A294)/100000)</f>
        <v/>
      </c>
      <c r="F294" s="14" t="str">
        <f>IF(MAX(data!D:D)&lt;'Daily status(all)'!A294,"",SUM(D294:E294))</f>
        <v/>
      </c>
      <c r="G294" s="15" t="str">
        <f>IF(MAX(data!D:D)&lt;'Daily status(all)'!A294,"",F294/$F$8)</f>
        <v/>
      </c>
      <c r="H294" s="14" t="str">
        <f>IF(MAX(data!J:J)&lt;'Daily status(all)'!B294,"",SUM(SUMIFS(data!$K:$K,data!$I:$I,{"STATE_TRANSFER","LOCAL_TRANSFER","OTHER_RECURRENT"},data!J:J,"&lt;="&amp;'Daily status(all)'!B294)/100000))</f>
        <v/>
      </c>
      <c r="I294" s="15" t="str">
        <f>IF(MAX(data!J:J)&lt;'Daily status(all)'!B294,"",H294/$H$8)</f>
        <v/>
      </c>
      <c r="J294" s="14" t="str">
        <f>IF(MAX(data!J:J)&lt;'Daily status(all)'!B294,"",SUM(SUMIFS(data!$K:$K,data!$I:$I,{"CAPITAL_EXP"},data!J:J,"&lt;="&amp;'Daily status(all)'!B294)/100000))</f>
        <v/>
      </c>
      <c r="K294" s="15" t="str">
        <f>IF(MAX(data!J:J)&lt;'Daily status(all)'!B294,"",J294/$J$8)</f>
        <v/>
      </c>
      <c r="L294" s="14" t="str">
        <f>IF(MAX(data!J:J)&lt;'Daily status(all)'!B294,"",SUM(SUMIFS(data!$K:$K,data!$I:$I,{31100,31200,32100,32200},data!J:J,"&lt;="&amp;'Daily status(all)'!B294)/100000))</f>
        <v/>
      </c>
      <c r="M294" s="15" t="str">
        <f>IF(MAX(data!J:J)&lt;'Daily status(all)'!B294,"",L294/$L$8)</f>
        <v/>
      </c>
      <c r="N294" s="16" t="str">
        <f>IF(MAX(data!J:J)&lt;'Daily status(all)'!B294,"",H294+J294+L294)</f>
        <v/>
      </c>
      <c r="O294" s="15" t="str">
        <f>IF(MAX(data!J:J)&lt;'Daily status(all)'!B294,"",N294/$N$8)</f>
        <v/>
      </c>
      <c r="P294" s="17" t="str">
        <f t="shared" si="4"/>
        <v/>
      </c>
    </row>
    <row r="295" spans="1:16" x14ac:dyDescent="0.25">
      <c r="A295" s="12">
        <v>43584</v>
      </c>
      <c r="B295" s="8">
        <v>20760116</v>
      </c>
      <c r="C295" s="13" t="s">
        <v>299</v>
      </c>
      <c r="D295" s="14" t="str">
        <f>IF(MAX(data!D:D)&lt;'Daily status(all)'!A295,"",SUMIFS(data!$E:$E,data!$C:$C,11000,data!$D:$D,"&lt;="&amp;'Daily status(all)'!$A295)/100000)</f>
        <v/>
      </c>
      <c r="E295" s="14" t="str">
        <f>IF(MAX(data!D:D)&lt;'Daily status(all)'!A295,"",SUMIFS(data!$E:$E,data!$C:$C,14000,data!$D:$D,"&lt;="&amp;'Daily status(all)'!$A295)/100000)</f>
        <v/>
      </c>
      <c r="F295" s="14" t="str">
        <f>IF(MAX(data!D:D)&lt;'Daily status(all)'!A295,"",SUM(D295:E295))</f>
        <v/>
      </c>
      <c r="G295" s="15" t="str">
        <f>IF(MAX(data!D:D)&lt;'Daily status(all)'!A295,"",F295/$F$8)</f>
        <v/>
      </c>
      <c r="H295" s="14" t="str">
        <f>IF(MAX(data!J:J)&lt;'Daily status(all)'!B295,"",SUM(SUMIFS(data!$K:$K,data!$I:$I,{"STATE_TRANSFER","LOCAL_TRANSFER","OTHER_RECURRENT"},data!J:J,"&lt;="&amp;'Daily status(all)'!B295)/100000))</f>
        <v/>
      </c>
      <c r="I295" s="15" t="str">
        <f>IF(MAX(data!J:J)&lt;'Daily status(all)'!B295,"",H295/$H$8)</f>
        <v/>
      </c>
      <c r="J295" s="14" t="str">
        <f>IF(MAX(data!J:J)&lt;'Daily status(all)'!B295,"",SUM(SUMIFS(data!$K:$K,data!$I:$I,{"CAPITAL_EXP"},data!J:J,"&lt;="&amp;'Daily status(all)'!B295)/100000))</f>
        <v/>
      </c>
      <c r="K295" s="15" t="str">
        <f>IF(MAX(data!J:J)&lt;'Daily status(all)'!B295,"",J295/$J$8)</f>
        <v/>
      </c>
      <c r="L295" s="14" t="str">
        <f>IF(MAX(data!J:J)&lt;'Daily status(all)'!B295,"",SUM(SUMIFS(data!$K:$K,data!$I:$I,{31100,31200,32100,32200},data!J:J,"&lt;="&amp;'Daily status(all)'!B295)/100000))</f>
        <v/>
      </c>
      <c r="M295" s="15" t="str">
        <f>IF(MAX(data!J:J)&lt;'Daily status(all)'!B295,"",L295/$L$8)</f>
        <v/>
      </c>
      <c r="N295" s="16" t="str">
        <f>IF(MAX(data!J:J)&lt;'Daily status(all)'!B295,"",H295+J295+L295)</f>
        <v/>
      </c>
      <c r="O295" s="15" t="str">
        <f>IF(MAX(data!J:J)&lt;'Daily status(all)'!B295,"",N295/$N$8)</f>
        <v/>
      </c>
      <c r="P295" s="17" t="str">
        <f t="shared" si="4"/>
        <v/>
      </c>
    </row>
    <row r="296" spans="1:16" x14ac:dyDescent="0.25">
      <c r="A296" s="12">
        <v>43585</v>
      </c>
      <c r="B296" s="8">
        <v>20760117</v>
      </c>
      <c r="C296" s="13" t="s">
        <v>300</v>
      </c>
      <c r="D296" s="14" t="str">
        <f>IF(MAX(data!D:D)&lt;'Daily status(all)'!A296,"",SUMIFS(data!$E:$E,data!$C:$C,11000,data!$D:$D,"&lt;="&amp;'Daily status(all)'!$A296)/100000)</f>
        <v/>
      </c>
      <c r="E296" s="14" t="str">
        <f>IF(MAX(data!D:D)&lt;'Daily status(all)'!A296,"",SUMIFS(data!$E:$E,data!$C:$C,14000,data!$D:$D,"&lt;="&amp;'Daily status(all)'!$A296)/100000)</f>
        <v/>
      </c>
      <c r="F296" s="14" t="str">
        <f>IF(MAX(data!D:D)&lt;'Daily status(all)'!A296,"",SUM(D296:E296))</f>
        <v/>
      </c>
      <c r="G296" s="15" t="str">
        <f>IF(MAX(data!D:D)&lt;'Daily status(all)'!A296,"",F296/$F$8)</f>
        <v/>
      </c>
      <c r="H296" s="14" t="str">
        <f>IF(MAX(data!J:J)&lt;'Daily status(all)'!B296,"",SUM(SUMIFS(data!$K:$K,data!$I:$I,{"STATE_TRANSFER","LOCAL_TRANSFER","OTHER_RECURRENT"},data!J:J,"&lt;="&amp;'Daily status(all)'!B296)/100000))</f>
        <v/>
      </c>
      <c r="I296" s="15" t="str">
        <f>IF(MAX(data!J:J)&lt;'Daily status(all)'!B296,"",H296/$H$8)</f>
        <v/>
      </c>
      <c r="J296" s="14" t="str">
        <f>IF(MAX(data!J:J)&lt;'Daily status(all)'!B296,"",SUM(SUMIFS(data!$K:$K,data!$I:$I,{"CAPITAL_EXP"},data!J:J,"&lt;="&amp;'Daily status(all)'!B296)/100000))</f>
        <v/>
      </c>
      <c r="K296" s="15" t="str">
        <f>IF(MAX(data!J:J)&lt;'Daily status(all)'!B296,"",J296/$J$8)</f>
        <v/>
      </c>
      <c r="L296" s="14" t="str">
        <f>IF(MAX(data!J:J)&lt;'Daily status(all)'!B296,"",SUM(SUMIFS(data!$K:$K,data!$I:$I,{31100,31200,32100,32200},data!J:J,"&lt;="&amp;'Daily status(all)'!B296)/100000))</f>
        <v/>
      </c>
      <c r="M296" s="15" t="str">
        <f>IF(MAX(data!J:J)&lt;'Daily status(all)'!B296,"",L296/$L$8)</f>
        <v/>
      </c>
      <c r="N296" s="16" t="str">
        <f>IF(MAX(data!J:J)&lt;'Daily status(all)'!B296,"",H296+J296+L296)</f>
        <v/>
      </c>
      <c r="O296" s="15" t="str">
        <f>IF(MAX(data!J:J)&lt;'Daily status(all)'!B296,"",N296/$N$8)</f>
        <v/>
      </c>
      <c r="P296" s="17" t="str">
        <f t="shared" si="4"/>
        <v/>
      </c>
    </row>
    <row r="297" spans="1:16" x14ac:dyDescent="0.25">
      <c r="A297" s="12">
        <v>43586</v>
      </c>
      <c r="B297" s="8">
        <v>20760118</v>
      </c>
      <c r="C297" s="13" t="s">
        <v>301</v>
      </c>
      <c r="D297" s="14" t="str">
        <f>IF(MAX(data!D:D)&lt;'Daily status(all)'!A297,"",SUMIFS(data!$E:$E,data!$C:$C,11000,data!$D:$D,"&lt;="&amp;'Daily status(all)'!$A297)/100000)</f>
        <v/>
      </c>
      <c r="E297" s="14" t="str">
        <f>IF(MAX(data!D:D)&lt;'Daily status(all)'!A297,"",SUMIFS(data!$E:$E,data!$C:$C,14000,data!$D:$D,"&lt;="&amp;'Daily status(all)'!$A297)/100000)</f>
        <v/>
      </c>
      <c r="F297" s="14" t="str">
        <f>IF(MAX(data!D:D)&lt;'Daily status(all)'!A297,"",SUM(D297:E297))</f>
        <v/>
      </c>
      <c r="G297" s="15" t="str">
        <f>IF(MAX(data!D:D)&lt;'Daily status(all)'!A297,"",F297/$F$8)</f>
        <v/>
      </c>
      <c r="H297" s="14" t="str">
        <f>IF(MAX(data!J:J)&lt;'Daily status(all)'!B297,"",SUM(SUMIFS(data!$K:$K,data!$I:$I,{"STATE_TRANSFER","LOCAL_TRANSFER","OTHER_RECURRENT"},data!J:J,"&lt;="&amp;'Daily status(all)'!B297)/100000))</f>
        <v/>
      </c>
      <c r="I297" s="15" t="str">
        <f>IF(MAX(data!J:J)&lt;'Daily status(all)'!B297,"",H297/$H$8)</f>
        <v/>
      </c>
      <c r="J297" s="14" t="str">
        <f>IF(MAX(data!J:J)&lt;'Daily status(all)'!B297,"",SUM(SUMIFS(data!$K:$K,data!$I:$I,{"CAPITAL_EXP"},data!J:J,"&lt;="&amp;'Daily status(all)'!B297)/100000))</f>
        <v/>
      </c>
      <c r="K297" s="15" t="str">
        <f>IF(MAX(data!J:J)&lt;'Daily status(all)'!B297,"",J297/$J$8)</f>
        <v/>
      </c>
      <c r="L297" s="14" t="str">
        <f>IF(MAX(data!J:J)&lt;'Daily status(all)'!B297,"",SUM(SUMIFS(data!$K:$K,data!$I:$I,{31100,31200,32100,32200},data!J:J,"&lt;="&amp;'Daily status(all)'!B297)/100000))</f>
        <v/>
      </c>
      <c r="M297" s="15" t="str">
        <f>IF(MAX(data!J:J)&lt;'Daily status(all)'!B297,"",L297/$L$8)</f>
        <v/>
      </c>
      <c r="N297" s="16" t="str">
        <f>IF(MAX(data!J:J)&lt;'Daily status(all)'!B297,"",H297+J297+L297)</f>
        <v/>
      </c>
      <c r="O297" s="15" t="str">
        <f>IF(MAX(data!J:J)&lt;'Daily status(all)'!B297,"",N297/$N$8)</f>
        <v/>
      </c>
      <c r="P297" s="17" t="str">
        <f t="shared" si="4"/>
        <v/>
      </c>
    </row>
    <row r="298" spans="1:16" x14ac:dyDescent="0.25">
      <c r="A298" s="12">
        <v>43587</v>
      </c>
      <c r="B298" s="8">
        <v>20760119</v>
      </c>
      <c r="C298" s="13" t="s">
        <v>302</v>
      </c>
      <c r="D298" s="14" t="str">
        <f>IF(MAX(data!D:D)&lt;'Daily status(all)'!A298,"",SUMIFS(data!$E:$E,data!$C:$C,11000,data!$D:$D,"&lt;="&amp;'Daily status(all)'!$A298)/100000)</f>
        <v/>
      </c>
      <c r="E298" s="14" t="str">
        <f>IF(MAX(data!D:D)&lt;'Daily status(all)'!A298,"",SUMIFS(data!$E:$E,data!$C:$C,14000,data!$D:$D,"&lt;="&amp;'Daily status(all)'!$A298)/100000)</f>
        <v/>
      </c>
      <c r="F298" s="14" t="str">
        <f>IF(MAX(data!D:D)&lt;'Daily status(all)'!A298,"",SUM(D298:E298))</f>
        <v/>
      </c>
      <c r="G298" s="15" t="str">
        <f>IF(MAX(data!D:D)&lt;'Daily status(all)'!A298,"",F298/$F$8)</f>
        <v/>
      </c>
      <c r="H298" s="14" t="str">
        <f>IF(MAX(data!J:J)&lt;'Daily status(all)'!B298,"",SUM(SUMIFS(data!$K:$K,data!$I:$I,{"STATE_TRANSFER","LOCAL_TRANSFER","OTHER_RECURRENT"},data!J:J,"&lt;="&amp;'Daily status(all)'!B298)/100000))</f>
        <v/>
      </c>
      <c r="I298" s="15" t="str">
        <f>IF(MAX(data!J:J)&lt;'Daily status(all)'!B298,"",H298/$H$8)</f>
        <v/>
      </c>
      <c r="J298" s="14" t="str">
        <f>IF(MAX(data!J:J)&lt;'Daily status(all)'!B298,"",SUM(SUMIFS(data!$K:$K,data!$I:$I,{"CAPITAL_EXP"},data!J:J,"&lt;="&amp;'Daily status(all)'!B298)/100000))</f>
        <v/>
      </c>
      <c r="K298" s="15" t="str">
        <f>IF(MAX(data!J:J)&lt;'Daily status(all)'!B298,"",J298/$J$8)</f>
        <v/>
      </c>
      <c r="L298" s="14" t="str">
        <f>IF(MAX(data!J:J)&lt;'Daily status(all)'!B298,"",SUM(SUMIFS(data!$K:$K,data!$I:$I,{31100,31200,32100,32200},data!J:J,"&lt;="&amp;'Daily status(all)'!B298)/100000))</f>
        <v/>
      </c>
      <c r="M298" s="15" t="str">
        <f>IF(MAX(data!J:J)&lt;'Daily status(all)'!B298,"",L298/$L$8)</f>
        <v/>
      </c>
      <c r="N298" s="16" t="str">
        <f>IF(MAX(data!J:J)&lt;'Daily status(all)'!B298,"",H298+J298+L298)</f>
        <v/>
      </c>
      <c r="O298" s="15" t="str">
        <f>IF(MAX(data!J:J)&lt;'Daily status(all)'!B298,"",N298/$N$8)</f>
        <v/>
      </c>
      <c r="P298" s="17" t="str">
        <f t="shared" si="4"/>
        <v/>
      </c>
    </row>
    <row r="299" spans="1:16" x14ac:dyDescent="0.25">
      <c r="A299" s="12">
        <v>43588</v>
      </c>
      <c r="B299" s="8">
        <v>20760120</v>
      </c>
      <c r="C299" s="13" t="s">
        <v>303</v>
      </c>
      <c r="D299" s="14" t="str">
        <f>IF(MAX(data!D:D)&lt;'Daily status(all)'!A299,"",SUMIFS(data!$E:$E,data!$C:$C,11000,data!$D:$D,"&lt;="&amp;'Daily status(all)'!$A299)/100000)</f>
        <v/>
      </c>
      <c r="E299" s="14" t="str">
        <f>IF(MAX(data!D:D)&lt;'Daily status(all)'!A299,"",SUMIFS(data!$E:$E,data!$C:$C,14000,data!$D:$D,"&lt;="&amp;'Daily status(all)'!$A299)/100000)</f>
        <v/>
      </c>
      <c r="F299" s="14" t="str">
        <f>IF(MAX(data!D:D)&lt;'Daily status(all)'!A299,"",SUM(D299:E299))</f>
        <v/>
      </c>
      <c r="G299" s="15" t="str">
        <f>IF(MAX(data!D:D)&lt;'Daily status(all)'!A299,"",F299/$F$8)</f>
        <v/>
      </c>
      <c r="H299" s="14" t="str">
        <f>IF(MAX(data!J:J)&lt;'Daily status(all)'!B299,"",SUM(SUMIFS(data!$K:$K,data!$I:$I,{"STATE_TRANSFER","LOCAL_TRANSFER","OTHER_RECURRENT"},data!J:J,"&lt;="&amp;'Daily status(all)'!B299)/100000))</f>
        <v/>
      </c>
      <c r="I299" s="15" t="str">
        <f>IF(MAX(data!J:J)&lt;'Daily status(all)'!B299,"",H299/$H$8)</f>
        <v/>
      </c>
      <c r="J299" s="14" t="str">
        <f>IF(MAX(data!J:J)&lt;'Daily status(all)'!B299,"",SUM(SUMIFS(data!$K:$K,data!$I:$I,{"CAPITAL_EXP"},data!J:J,"&lt;="&amp;'Daily status(all)'!B299)/100000))</f>
        <v/>
      </c>
      <c r="K299" s="15" t="str">
        <f>IF(MAX(data!J:J)&lt;'Daily status(all)'!B299,"",J299/$J$8)</f>
        <v/>
      </c>
      <c r="L299" s="14" t="str">
        <f>IF(MAX(data!J:J)&lt;'Daily status(all)'!B299,"",SUM(SUMIFS(data!$K:$K,data!$I:$I,{31100,31200,32100,32200},data!J:J,"&lt;="&amp;'Daily status(all)'!B299)/100000))</f>
        <v/>
      </c>
      <c r="M299" s="15" t="str">
        <f>IF(MAX(data!J:J)&lt;'Daily status(all)'!B299,"",L299/$L$8)</f>
        <v/>
      </c>
      <c r="N299" s="16" t="str">
        <f>IF(MAX(data!J:J)&lt;'Daily status(all)'!B299,"",H299+J299+L299)</f>
        <v/>
      </c>
      <c r="O299" s="15" t="str">
        <f>IF(MAX(data!J:J)&lt;'Daily status(all)'!B299,"",N299/$N$8)</f>
        <v/>
      </c>
      <c r="P299" s="17" t="str">
        <f t="shared" si="4"/>
        <v/>
      </c>
    </row>
    <row r="300" spans="1:16" x14ac:dyDescent="0.25">
      <c r="A300" s="12">
        <v>43589</v>
      </c>
      <c r="B300" s="8">
        <v>20760121</v>
      </c>
      <c r="C300" s="13" t="s">
        <v>304</v>
      </c>
      <c r="D300" s="14" t="str">
        <f>IF(MAX(data!D:D)&lt;'Daily status(all)'!A300,"",SUMIFS(data!$E:$E,data!$C:$C,11000,data!$D:$D,"&lt;="&amp;'Daily status(all)'!$A300)/100000)</f>
        <v/>
      </c>
      <c r="E300" s="14" t="str">
        <f>IF(MAX(data!D:D)&lt;'Daily status(all)'!A300,"",SUMIFS(data!$E:$E,data!$C:$C,14000,data!$D:$D,"&lt;="&amp;'Daily status(all)'!$A300)/100000)</f>
        <v/>
      </c>
      <c r="F300" s="14" t="str">
        <f>IF(MAX(data!D:D)&lt;'Daily status(all)'!A300,"",SUM(D300:E300))</f>
        <v/>
      </c>
      <c r="G300" s="15" t="str">
        <f>IF(MAX(data!D:D)&lt;'Daily status(all)'!A300,"",F300/$F$8)</f>
        <v/>
      </c>
      <c r="H300" s="14" t="str">
        <f>IF(MAX(data!J:J)&lt;'Daily status(all)'!B300,"",SUM(SUMIFS(data!$K:$K,data!$I:$I,{"STATE_TRANSFER","LOCAL_TRANSFER","OTHER_RECURRENT"},data!J:J,"&lt;="&amp;'Daily status(all)'!B300)/100000))</f>
        <v/>
      </c>
      <c r="I300" s="15" t="str">
        <f>IF(MAX(data!J:J)&lt;'Daily status(all)'!B300,"",H300/$H$8)</f>
        <v/>
      </c>
      <c r="J300" s="14" t="str">
        <f>IF(MAX(data!J:J)&lt;'Daily status(all)'!B300,"",SUM(SUMIFS(data!$K:$K,data!$I:$I,{"CAPITAL_EXP"},data!J:J,"&lt;="&amp;'Daily status(all)'!B300)/100000))</f>
        <v/>
      </c>
      <c r="K300" s="15" t="str">
        <f>IF(MAX(data!J:J)&lt;'Daily status(all)'!B300,"",J300/$J$8)</f>
        <v/>
      </c>
      <c r="L300" s="14" t="str">
        <f>IF(MAX(data!J:J)&lt;'Daily status(all)'!B300,"",SUM(SUMIFS(data!$K:$K,data!$I:$I,{31100,31200,32100,32200},data!J:J,"&lt;="&amp;'Daily status(all)'!B300)/100000))</f>
        <v/>
      </c>
      <c r="M300" s="15" t="str">
        <f>IF(MAX(data!J:J)&lt;'Daily status(all)'!B300,"",L300/$L$8)</f>
        <v/>
      </c>
      <c r="N300" s="16" t="str">
        <f>IF(MAX(data!J:J)&lt;'Daily status(all)'!B300,"",H300+J300+L300)</f>
        <v/>
      </c>
      <c r="O300" s="15" t="str">
        <f>IF(MAX(data!J:J)&lt;'Daily status(all)'!B300,"",N300/$N$8)</f>
        <v/>
      </c>
      <c r="P300" s="17" t="str">
        <f t="shared" si="4"/>
        <v/>
      </c>
    </row>
    <row r="301" spans="1:16" x14ac:dyDescent="0.25">
      <c r="A301" s="12">
        <v>43590</v>
      </c>
      <c r="B301" s="8">
        <v>20760122</v>
      </c>
      <c r="C301" s="13" t="s">
        <v>305</v>
      </c>
      <c r="D301" s="14" t="str">
        <f>IF(MAX(data!D:D)&lt;'Daily status(all)'!A301,"",SUMIFS(data!$E:$E,data!$C:$C,11000,data!$D:$D,"&lt;="&amp;'Daily status(all)'!$A301)/100000)</f>
        <v/>
      </c>
      <c r="E301" s="14" t="str">
        <f>IF(MAX(data!D:D)&lt;'Daily status(all)'!A301,"",SUMIFS(data!$E:$E,data!$C:$C,14000,data!$D:$D,"&lt;="&amp;'Daily status(all)'!$A301)/100000)</f>
        <v/>
      </c>
      <c r="F301" s="14" t="str">
        <f>IF(MAX(data!D:D)&lt;'Daily status(all)'!A301,"",SUM(D301:E301))</f>
        <v/>
      </c>
      <c r="G301" s="15" t="str">
        <f>IF(MAX(data!D:D)&lt;'Daily status(all)'!A301,"",F301/$F$8)</f>
        <v/>
      </c>
      <c r="H301" s="14" t="str">
        <f>IF(MAX(data!J:J)&lt;'Daily status(all)'!B301,"",SUM(SUMIFS(data!$K:$K,data!$I:$I,{"STATE_TRANSFER","LOCAL_TRANSFER","OTHER_RECURRENT"},data!J:J,"&lt;="&amp;'Daily status(all)'!B301)/100000))</f>
        <v/>
      </c>
      <c r="I301" s="15" t="str">
        <f>IF(MAX(data!J:J)&lt;'Daily status(all)'!B301,"",H301/$H$8)</f>
        <v/>
      </c>
      <c r="J301" s="14" t="str">
        <f>IF(MAX(data!J:J)&lt;'Daily status(all)'!B301,"",SUM(SUMIFS(data!$K:$K,data!$I:$I,{"CAPITAL_EXP"},data!J:J,"&lt;="&amp;'Daily status(all)'!B301)/100000))</f>
        <v/>
      </c>
      <c r="K301" s="15" t="str">
        <f>IF(MAX(data!J:J)&lt;'Daily status(all)'!B301,"",J301/$J$8)</f>
        <v/>
      </c>
      <c r="L301" s="14" t="str">
        <f>IF(MAX(data!J:J)&lt;'Daily status(all)'!B301,"",SUM(SUMIFS(data!$K:$K,data!$I:$I,{31100,31200,32100,32200},data!J:J,"&lt;="&amp;'Daily status(all)'!B301)/100000))</f>
        <v/>
      </c>
      <c r="M301" s="15" t="str">
        <f>IF(MAX(data!J:J)&lt;'Daily status(all)'!B301,"",L301/$L$8)</f>
        <v/>
      </c>
      <c r="N301" s="16" t="str">
        <f>IF(MAX(data!J:J)&lt;'Daily status(all)'!B301,"",H301+J301+L301)</f>
        <v/>
      </c>
      <c r="O301" s="15" t="str">
        <f>IF(MAX(data!J:J)&lt;'Daily status(all)'!B301,"",N301/$N$8)</f>
        <v/>
      </c>
      <c r="P301" s="17" t="str">
        <f t="shared" si="4"/>
        <v/>
      </c>
    </row>
    <row r="302" spans="1:16" x14ac:dyDescent="0.25">
      <c r="A302" s="12">
        <v>43591</v>
      </c>
      <c r="B302" s="8">
        <v>20760123</v>
      </c>
      <c r="C302" s="13" t="s">
        <v>306</v>
      </c>
      <c r="D302" s="14" t="str">
        <f>IF(MAX(data!D:D)&lt;'Daily status(all)'!A302,"",SUMIFS(data!$E:$E,data!$C:$C,11000,data!$D:$D,"&lt;="&amp;'Daily status(all)'!$A302)/100000)</f>
        <v/>
      </c>
      <c r="E302" s="14" t="str">
        <f>IF(MAX(data!D:D)&lt;'Daily status(all)'!A302,"",SUMIFS(data!$E:$E,data!$C:$C,14000,data!$D:$D,"&lt;="&amp;'Daily status(all)'!$A302)/100000)</f>
        <v/>
      </c>
      <c r="F302" s="14" t="str">
        <f>IF(MAX(data!D:D)&lt;'Daily status(all)'!A302,"",SUM(D302:E302))</f>
        <v/>
      </c>
      <c r="G302" s="15" t="str">
        <f>IF(MAX(data!D:D)&lt;'Daily status(all)'!A302,"",F302/$F$8)</f>
        <v/>
      </c>
      <c r="H302" s="14" t="str">
        <f>IF(MAX(data!J:J)&lt;'Daily status(all)'!B302,"",SUM(SUMIFS(data!$K:$K,data!$I:$I,{"STATE_TRANSFER","LOCAL_TRANSFER","OTHER_RECURRENT"},data!J:J,"&lt;="&amp;'Daily status(all)'!B302)/100000))</f>
        <v/>
      </c>
      <c r="I302" s="15" t="str">
        <f>IF(MAX(data!J:J)&lt;'Daily status(all)'!B302,"",H302/$H$8)</f>
        <v/>
      </c>
      <c r="J302" s="14" t="str">
        <f>IF(MAX(data!J:J)&lt;'Daily status(all)'!B302,"",SUM(SUMIFS(data!$K:$K,data!$I:$I,{"CAPITAL_EXP"},data!J:J,"&lt;="&amp;'Daily status(all)'!B302)/100000))</f>
        <v/>
      </c>
      <c r="K302" s="15" t="str">
        <f>IF(MAX(data!J:J)&lt;'Daily status(all)'!B302,"",J302/$J$8)</f>
        <v/>
      </c>
      <c r="L302" s="14" t="str">
        <f>IF(MAX(data!J:J)&lt;'Daily status(all)'!B302,"",SUM(SUMIFS(data!$K:$K,data!$I:$I,{31100,31200,32100,32200},data!J:J,"&lt;="&amp;'Daily status(all)'!B302)/100000))</f>
        <v/>
      </c>
      <c r="M302" s="15" t="str">
        <f>IF(MAX(data!J:J)&lt;'Daily status(all)'!B302,"",L302/$L$8)</f>
        <v/>
      </c>
      <c r="N302" s="16" t="str">
        <f>IF(MAX(data!J:J)&lt;'Daily status(all)'!B302,"",H302+J302+L302)</f>
        <v/>
      </c>
      <c r="O302" s="15" t="str">
        <f>IF(MAX(data!J:J)&lt;'Daily status(all)'!B302,"",N302/$N$8)</f>
        <v/>
      </c>
      <c r="P302" s="17" t="str">
        <f t="shared" si="4"/>
        <v/>
      </c>
    </row>
    <row r="303" spans="1:16" x14ac:dyDescent="0.25">
      <c r="A303" s="12">
        <v>43592</v>
      </c>
      <c r="B303" s="8">
        <v>20760124</v>
      </c>
      <c r="C303" s="13" t="s">
        <v>307</v>
      </c>
      <c r="D303" s="14" t="str">
        <f>IF(MAX(data!D:D)&lt;'Daily status(all)'!A303,"",SUMIFS(data!$E:$E,data!$C:$C,11000,data!$D:$D,"&lt;="&amp;'Daily status(all)'!$A303)/100000)</f>
        <v/>
      </c>
      <c r="E303" s="14" t="str">
        <f>IF(MAX(data!D:D)&lt;'Daily status(all)'!A303,"",SUMIFS(data!$E:$E,data!$C:$C,14000,data!$D:$D,"&lt;="&amp;'Daily status(all)'!$A303)/100000)</f>
        <v/>
      </c>
      <c r="F303" s="14" t="str">
        <f>IF(MAX(data!D:D)&lt;'Daily status(all)'!A303,"",SUM(D303:E303))</f>
        <v/>
      </c>
      <c r="G303" s="15" t="str">
        <f>IF(MAX(data!D:D)&lt;'Daily status(all)'!A303,"",F303/$F$8)</f>
        <v/>
      </c>
      <c r="H303" s="14" t="str">
        <f>IF(MAX(data!J:J)&lt;'Daily status(all)'!B303,"",SUM(SUMIFS(data!$K:$K,data!$I:$I,{"STATE_TRANSFER","LOCAL_TRANSFER","OTHER_RECURRENT"},data!J:J,"&lt;="&amp;'Daily status(all)'!B303)/100000))</f>
        <v/>
      </c>
      <c r="I303" s="15" t="str">
        <f>IF(MAX(data!J:J)&lt;'Daily status(all)'!B303,"",H303/$H$8)</f>
        <v/>
      </c>
      <c r="J303" s="14" t="str">
        <f>IF(MAX(data!J:J)&lt;'Daily status(all)'!B303,"",SUM(SUMIFS(data!$K:$K,data!$I:$I,{"CAPITAL_EXP"},data!J:J,"&lt;="&amp;'Daily status(all)'!B303)/100000))</f>
        <v/>
      </c>
      <c r="K303" s="15" t="str">
        <f>IF(MAX(data!J:J)&lt;'Daily status(all)'!B303,"",J303/$J$8)</f>
        <v/>
      </c>
      <c r="L303" s="14" t="str">
        <f>IF(MAX(data!J:J)&lt;'Daily status(all)'!B303,"",SUM(SUMIFS(data!$K:$K,data!$I:$I,{31100,31200,32100,32200},data!J:J,"&lt;="&amp;'Daily status(all)'!B303)/100000))</f>
        <v/>
      </c>
      <c r="M303" s="15" t="str">
        <f>IF(MAX(data!J:J)&lt;'Daily status(all)'!B303,"",L303/$L$8)</f>
        <v/>
      </c>
      <c r="N303" s="16" t="str">
        <f>IF(MAX(data!J:J)&lt;'Daily status(all)'!B303,"",H303+J303+L303)</f>
        <v/>
      </c>
      <c r="O303" s="15" t="str">
        <f>IF(MAX(data!J:J)&lt;'Daily status(all)'!B303,"",N303/$N$8)</f>
        <v/>
      </c>
      <c r="P303" s="17" t="str">
        <f t="shared" si="4"/>
        <v/>
      </c>
    </row>
    <row r="304" spans="1:16" x14ac:dyDescent="0.25">
      <c r="A304" s="12">
        <v>43593</v>
      </c>
      <c r="B304" s="8">
        <v>20760125</v>
      </c>
      <c r="C304" s="13" t="s">
        <v>308</v>
      </c>
      <c r="D304" s="14" t="str">
        <f>IF(MAX(data!D:D)&lt;'Daily status(all)'!A304,"",SUMIFS(data!$E:$E,data!$C:$C,11000,data!$D:$D,"&lt;="&amp;'Daily status(all)'!$A304)/100000)</f>
        <v/>
      </c>
      <c r="E304" s="14" t="str">
        <f>IF(MAX(data!D:D)&lt;'Daily status(all)'!A304,"",SUMIFS(data!$E:$E,data!$C:$C,14000,data!$D:$D,"&lt;="&amp;'Daily status(all)'!$A304)/100000)</f>
        <v/>
      </c>
      <c r="F304" s="14" t="str">
        <f>IF(MAX(data!D:D)&lt;'Daily status(all)'!A304,"",SUM(D304:E304))</f>
        <v/>
      </c>
      <c r="G304" s="15" t="str">
        <f>IF(MAX(data!D:D)&lt;'Daily status(all)'!A304,"",F304/$F$8)</f>
        <v/>
      </c>
      <c r="H304" s="14" t="str">
        <f>IF(MAX(data!J:J)&lt;'Daily status(all)'!B304,"",SUM(SUMIFS(data!$K:$K,data!$I:$I,{"STATE_TRANSFER","LOCAL_TRANSFER","OTHER_RECURRENT"},data!J:J,"&lt;="&amp;'Daily status(all)'!B304)/100000))</f>
        <v/>
      </c>
      <c r="I304" s="15" t="str">
        <f>IF(MAX(data!J:J)&lt;'Daily status(all)'!B304,"",H304/$H$8)</f>
        <v/>
      </c>
      <c r="J304" s="14" t="str">
        <f>IF(MAX(data!J:J)&lt;'Daily status(all)'!B304,"",SUM(SUMIFS(data!$K:$K,data!$I:$I,{"CAPITAL_EXP"},data!J:J,"&lt;="&amp;'Daily status(all)'!B304)/100000))</f>
        <v/>
      </c>
      <c r="K304" s="15" t="str">
        <f>IF(MAX(data!J:J)&lt;'Daily status(all)'!B304,"",J304/$J$8)</f>
        <v/>
      </c>
      <c r="L304" s="14" t="str">
        <f>IF(MAX(data!J:J)&lt;'Daily status(all)'!B304,"",SUM(SUMIFS(data!$K:$K,data!$I:$I,{31100,31200,32100,32200},data!J:J,"&lt;="&amp;'Daily status(all)'!B304)/100000))</f>
        <v/>
      </c>
      <c r="M304" s="15" t="str">
        <f>IF(MAX(data!J:J)&lt;'Daily status(all)'!B304,"",L304/$L$8)</f>
        <v/>
      </c>
      <c r="N304" s="16" t="str">
        <f>IF(MAX(data!J:J)&lt;'Daily status(all)'!B304,"",H304+J304+L304)</f>
        <v/>
      </c>
      <c r="O304" s="15" t="str">
        <f>IF(MAX(data!J:J)&lt;'Daily status(all)'!B304,"",N304/$N$8)</f>
        <v/>
      </c>
      <c r="P304" s="17" t="str">
        <f t="shared" si="4"/>
        <v/>
      </c>
    </row>
    <row r="305" spans="1:16" x14ac:dyDescent="0.25">
      <c r="A305" s="12">
        <v>43594</v>
      </c>
      <c r="B305" s="8">
        <v>20760126</v>
      </c>
      <c r="C305" s="13" t="s">
        <v>309</v>
      </c>
      <c r="D305" s="14" t="str">
        <f>IF(MAX(data!D:D)&lt;'Daily status(all)'!A305,"",SUMIFS(data!$E:$E,data!$C:$C,11000,data!$D:$D,"&lt;="&amp;'Daily status(all)'!$A305)/100000)</f>
        <v/>
      </c>
      <c r="E305" s="14" t="str">
        <f>IF(MAX(data!D:D)&lt;'Daily status(all)'!A305,"",SUMIFS(data!$E:$E,data!$C:$C,14000,data!$D:$D,"&lt;="&amp;'Daily status(all)'!$A305)/100000)</f>
        <v/>
      </c>
      <c r="F305" s="14" t="str">
        <f>IF(MAX(data!D:D)&lt;'Daily status(all)'!A305,"",SUM(D305:E305))</f>
        <v/>
      </c>
      <c r="G305" s="15" t="str">
        <f>IF(MAX(data!D:D)&lt;'Daily status(all)'!A305,"",F305/$F$8)</f>
        <v/>
      </c>
      <c r="H305" s="14" t="str">
        <f>IF(MAX(data!J:J)&lt;'Daily status(all)'!B305,"",SUM(SUMIFS(data!$K:$K,data!$I:$I,{"STATE_TRANSFER","LOCAL_TRANSFER","OTHER_RECURRENT"},data!J:J,"&lt;="&amp;'Daily status(all)'!B305)/100000))</f>
        <v/>
      </c>
      <c r="I305" s="15" t="str">
        <f>IF(MAX(data!J:J)&lt;'Daily status(all)'!B305,"",H305/$H$8)</f>
        <v/>
      </c>
      <c r="J305" s="14" t="str">
        <f>IF(MAX(data!J:J)&lt;'Daily status(all)'!B305,"",SUM(SUMIFS(data!$K:$K,data!$I:$I,{"CAPITAL_EXP"},data!J:J,"&lt;="&amp;'Daily status(all)'!B305)/100000))</f>
        <v/>
      </c>
      <c r="K305" s="15" t="str">
        <f>IF(MAX(data!J:J)&lt;'Daily status(all)'!B305,"",J305/$J$8)</f>
        <v/>
      </c>
      <c r="L305" s="14" t="str">
        <f>IF(MAX(data!J:J)&lt;'Daily status(all)'!B305,"",SUM(SUMIFS(data!$K:$K,data!$I:$I,{31100,31200,32100,32200},data!J:J,"&lt;="&amp;'Daily status(all)'!B305)/100000))</f>
        <v/>
      </c>
      <c r="M305" s="15" t="str">
        <f>IF(MAX(data!J:J)&lt;'Daily status(all)'!B305,"",L305/$L$8)</f>
        <v/>
      </c>
      <c r="N305" s="16" t="str">
        <f>IF(MAX(data!J:J)&lt;'Daily status(all)'!B305,"",H305+J305+L305)</f>
        <v/>
      </c>
      <c r="O305" s="15" t="str">
        <f>IF(MAX(data!J:J)&lt;'Daily status(all)'!B305,"",N305/$N$8)</f>
        <v/>
      </c>
      <c r="P305" s="17" t="str">
        <f t="shared" si="4"/>
        <v/>
      </c>
    </row>
    <row r="306" spans="1:16" x14ac:dyDescent="0.25">
      <c r="A306" s="12">
        <v>43595</v>
      </c>
      <c r="B306" s="8">
        <v>20760127</v>
      </c>
      <c r="C306" s="13" t="s">
        <v>310</v>
      </c>
      <c r="D306" s="14" t="str">
        <f>IF(MAX(data!D:D)&lt;'Daily status(all)'!A306,"",SUMIFS(data!$E:$E,data!$C:$C,11000,data!$D:$D,"&lt;="&amp;'Daily status(all)'!$A306)/100000)</f>
        <v/>
      </c>
      <c r="E306" s="14" t="str">
        <f>IF(MAX(data!D:D)&lt;'Daily status(all)'!A306,"",SUMIFS(data!$E:$E,data!$C:$C,14000,data!$D:$D,"&lt;="&amp;'Daily status(all)'!$A306)/100000)</f>
        <v/>
      </c>
      <c r="F306" s="14" t="str">
        <f>IF(MAX(data!D:D)&lt;'Daily status(all)'!A306,"",SUM(D306:E306))</f>
        <v/>
      </c>
      <c r="G306" s="15" t="str">
        <f>IF(MAX(data!D:D)&lt;'Daily status(all)'!A306,"",F306/$F$8)</f>
        <v/>
      </c>
      <c r="H306" s="14" t="str">
        <f>IF(MAX(data!J:J)&lt;'Daily status(all)'!B306,"",SUM(SUMIFS(data!$K:$K,data!$I:$I,{"STATE_TRANSFER","LOCAL_TRANSFER","OTHER_RECURRENT"},data!J:J,"&lt;="&amp;'Daily status(all)'!B306)/100000))</f>
        <v/>
      </c>
      <c r="I306" s="15" t="str">
        <f>IF(MAX(data!J:J)&lt;'Daily status(all)'!B306,"",H306/$H$8)</f>
        <v/>
      </c>
      <c r="J306" s="14" t="str">
        <f>IF(MAX(data!J:J)&lt;'Daily status(all)'!B306,"",SUM(SUMIFS(data!$K:$K,data!$I:$I,{"CAPITAL_EXP"},data!J:J,"&lt;="&amp;'Daily status(all)'!B306)/100000))</f>
        <v/>
      </c>
      <c r="K306" s="15" t="str">
        <f>IF(MAX(data!J:J)&lt;'Daily status(all)'!B306,"",J306/$J$8)</f>
        <v/>
      </c>
      <c r="L306" s="14" t="str">
        <f>IF(MAX(data!J:J)&lt;'Daily status(all)'!B306,"",SUM(SUMIFS(data!$K:$K,data!$I:$I,{31100,31200,32100,32200},data!J:J,"&lt;="&amp;'Daily status(all)'!B306)/100000))</f>
        <v/>
      </c>
      <c r="M306" s="15" t="str">
        <f>IF(MAX(data!J:J)&lt;'Daily status(all)'!B306,"",L306/$L$8)</f>
        <v/>
      </c>
      <c r="N306" s="16" t="str">
        <f>IF(MAX(data!J:J)&lt;'Daily status(all)'!B306,"",H306+J306+L306)</f>
        <v/>
      </c>
      <c r="O306" s="15" t="str">
        <f>IF(MAX(data!J:J)&lt;'Daily status(all)'!B306,"",N306/$N$8)</f>
        <v/>
      </c>
      <c r="P306" s="17" t="str">
        <f t="shared" si="4"/>
        <v/>
      </c>
    </row>
    <row r="307" spans="1:16" x14ac:dyDescent="0.25">
      <c r="A307" s="12">
        <v>43596</v>
      </c>
      <c r="B307" s="8">
        <v>20760128</v>
      </c>
      <c r="C307" s="13" t="s">
        <v>311</v>
      </c>
      <c r="D307" s="14" t="str">
        <f>IF(MAX(data!D:D)&lt;'Daily status(all)'!A307,"",SUMIFS(data!$E:$E,data!$C:$C,11000,data!$D:$D,"&lt;="&amp;'Daily status(all)'!$A307)/100000)</f>
        <v/>
      </c>
      <c r="E307" s="14" t="str">
        <f>IF(MAX(data!D:D)&lt;'Daily status(all)'!A307,"",SUMIFS(data!$E:$E,data!$C:$C,14000,data!$D:$D,"&lt;="&amp;'Daily status(all)'!$A307)/100000)</f>
        <v/>
      </c>
      <c r="F307" s="14" t="str">
        <f>IF(MAX(data!D:D)&lt;'Daily status(all)'!A307,"",SUM(D307:E307))</f>
        <v/>
      </c>
      <c r="G307" s="15" t="str">
        <f>IF(MAX(data!D:D)&lt;'Daily status(all)'!A307,"",F307/$F$8)</f>
        <v/>
      </c>
      <c r="H307" s="14" t="str">
        <f>IF(MAX(data!J:J)&lt;'Daily status(all)'!B307,"",SUM(SUMIFS(data!$K:$K,data!$I:$I,{"STATE_TRANSFER","LOCAL_TRANSFER","OTHER_RECURRENT"},data!J:J,"&lt;="&amp;'Daily status(all)'!B307)/100000))</f>
        <v/>
      </c>
      <c r="I307" s="15" t="str">
        <f>IF(MAX(data!J:J)&lt;'Daily status(all)'!B307,"",H307/$H$8)</f>
        <v/>
      </c>
      <c r="J307" s="14" t="str">
        <f>IF(MAX(data!J:J)&lt;'Daily status(all)'!B307,"",SUM(SUMIFS(data!$K:$K,data!$I:$I,{"CAPITAL_EXP"},data!J:J,"&lt;="&amp;'Daily status(all)'!B307)/100000))</f>
        <v/>
      </c>
      <c r="K307" s="15" t="str">
        <f>IF(MAX(data!J:J)&lt;'Daily status(all)'!B307,"",J307/$J$8)</f>
        <v/>
      </c>
      <c r="L307" s="14" t="str">
        <f>IF(MAX(data!J:J)&lt;'Daily status(all)'!B307,"",SUM(SUMIFS(data!$K:$K,data!$I:$I,{31100,31200,32100,32200},data!J:J,"&lt;="&amp;'Daily status(all)'!B307)/100000))</f>
        <v/>
      </c>
      <c r="M307" s="15" t="str">
        <f>IF(MAX(data!J:J)&lt;'Daily status(all)'!B307,"",L307/$L$8)</f>
        <v/>
      </c>
      <c r="N307" s="16" t="str">
        <f>IF(MAX(data!J:J)&lt;'Daily status(all)'!B307,"",H307+J307+L307)</f>
        <v/>
      </c>
      <c r="O307" s="15" t="str">
        <f>IF(MAX(data!J:J)&lt;'Daily status(all)'!B307,"",N307/$N$8)</f>
        <v/>
      </c>
      <c r="P307" s="17" t="str">
        <f t="shared" si="4"/>
        <v/>
      </c>
    </row>
    <row r="308" spans="1:16" x14ac:dyDescent="0.25">
      <c r="A308" s="12">
        <v>43597</v>
      </c>
      <c r="B308" s="8">
        <v>20760129</v>
      </c>
      <c r="C308" s="13" t="s">
        <v>312</v>
      </c>
      <c r="D308" s="14" t="str">
        <f>IF(MAX(data!D:D)&lt;'Daily status(all)'!A308,"",SUMIFS(data!$E:$E,data!$C:$C,11000,data!$D:$D,"&lt;="&amp;'Daily status(all)'!$A308)/100000)</f>
        <v/>
      </c>
      <c r="E308" s="14" t="str">
        <f>IF(MAX(data!D:D)&lt;'Daily status(all)'!A308,"",SUMIFS(data!$E:$E,data!$C:$C,14000,data!$D:$D,"&lt;="&amp;'Daily status(all)'!$A308)/100000)</f>
        <v/>
      </c>
      <c r="F308" s="14" t="str">
        <f>IF(MAX(data!D:D)&lt;'Daily status(all)'!A308,"",SUM(D308:E308))</f>
        <v/>
      </c>
      <c r="G308" s="15" t="str">
        <f>IF(MAX(data!D:D)&lt;'Daily status(all)'!A308,"",F308/$F$8)</f>
        <v/>
      </c>
      <c r="H308" s="14" t="str">
        <f>IF(MAX(data!J:J)&lt;'Daily status(all)'!B308,"",SUM(SUMIFS(data!$K:$K,data!$I:$I,{"STATE_TRANSFER","LOCAL_TRANSFER","OTHER_RECURRENT"},data!J:J,"&lt;="&amp;'Daily status(all)'!B308)/100000))</f>
        <v/>
      </c>
      <c r="I308" s="15" t="str">
        <f>IF(MAX(data!J:J)&lt;'Daily status(all)'!B308,"",H308/$H$8)</f>
        <v/>
      </c>
      <c r="J308" s="14" t="str">
        <f>IF(MAX(data!J:J)&lt;'Daily status(all)'!B308,"",SUM(SUMIFS(data!$K:$K,data!$I:$I,{"CAPITAL_EXP"},data!J:J,"&lt;="&amp;'Daily status(all)'!B308)/100000))</f>
        <v/>
      </c>
      <c r="K308" s="15" t="str">
        <f>IF(MAX(data!J:J)&lt;'Daily status(all)'!B308,"",J308/$J$8)</f>
        <v/>
      </c>
      <c r="L308" s="14" t="str">
        <f>IF(MAX(data!J:J)&lt;'Daily status(all)'!B308,"",SUM(SUMIFS(data!$K:$K,data!$I:$I,{31100,31200,32100,32200},data!J:J,"&lt;="&amp;'Daily status(all)'!B308)/100000))</f>
        <v/>
      </c>
      <c r="M308" s="15" t="str">
        <f>IF(MAX(data!J:J)&lt;'Daily status(all)'!B308,"",L308/$L$8)</f>
        <v/>
      </c>
      <c r="N308" s="16" t="str">
        <f>IF(MAX(data!J:J)&lt;'Daily status(all)'!B308,"",H308+J308+L308)</f>
        <v/>
      </c>
      <c r="O308" s="15" t="str">
        <f>IF(MAX(data!J:J)&lt;'Daily status(all)'!B308,"",N308/$N$8)</f>
        <v/>
      </c>
      <c r="P308" s="17" t="str">
        <f t="shared" si="4"/>
        <v/>
      </c>
    </row>
    <row r="309" spans="1:16" x14ac:dyDescent="0.25">
      <c r="A309" s="12">
        <v>43598</v>
      </c>
      <c r="B309" s="8">
        <v>20760130</v>
      </c>
      <c r="C309" s="13" t="s">
        <v>313</v>
      </c>
      <c r="D309" s="14" t="str">
        <f>IF(MAX(data!D:D)&lt;'Daily status(all)'!A309,"",SUMIFS(data!$E:$E,data!$C:$C,11000,data!$D:$D,"&lt;="&amp;'Daily status(all)'!$A309)/100000)</f>
        <v/>
      </c>
      <c r="E309" s="14" t="str">
        <f>IF(MAX(data!D:D)&lt;'Daily status(all)'!A309,"",SUMIFS(data!$E:$E,data!$C:$C,14000,data!$D:$D,"&lt;="&amp;'Daily status(all)'!$A309)/100000)</f>
        <v/>
      </c>
      <c r="F309" s="14" t="str">
        <f>IF(MAX(data!D:D)&lt;'Daily status(all)'!A309,"",SUM(D309:E309))</f>
        <v/>
      </c>
      <c r="G309" s="15" t="str">
        <f>IF(MAX(data!D:D)&lt;'Daily status(all)'!A309,"",F309/$F$8)</f>
        <v/>
      </c>
      <c r="H309" s="14" t="str">
        <f>IF(MAX(data!J:J)&lt;'Daily status(all)'!B309,"",SUM(SUMIFS(data!$K:$K,data!$I:$I,{"STATE_TRANSFER","LOCAL_TRANSFER","OTHER_RECURRENT"},data!J:J,"&lt;="&amp;'Daily status(all)'!B309)/100000))</f>
        <v/>
      </c>
      <c r="I309" s="15" t="str">
        <f>IF(MAX(data!J:J)&lt;'Daily status(all)'!B309,"",H309/$H$8)</f>
        <v/>
      </c>
      <c r="J309" s="14" t="str">
        <f>IF(MAX(data!J:J)&lt;'Daily status(all)'!B309,"",SUM(SUMIFS(data!$K:$K,data!$I:$I,{"CAPITAL_EXP"},data!J:J,"&lt;="&amp;'Daily status(all)'!B309)/100000))</f>
        <v/>
      </c>
      <c r="K309" s="15" t="str">
        <f>IF(MAX(data!J:J)&lt;'Daily status(all)'!B309,"",J309/$J$8)</f>
        <v/>
      </c>
      <c r="L309" s="14" t="str">
        <f>IF(MAX(data!J:J)&lt;'Daily status(all)'!B309,"",SUM(SUMIFS(data!$K:$K,data!$I:$I,{31100,31200,32100,32200},data!J:J,"&lt;="&amp;'Daily status(all)'!B309)/100000))</f>
        <v/>
      </c>
      <c r="M309" s="15" t="str">
        <f>IF(MAX(data!J:J)&lt;'Daily status(all)'!B309,"",L309/$L$8)</f>
        <v/>
      </c>
      <c r="N309" s="16" t="str">
        <f>IF(MAX(data!J:J)&lt;'Daily status(all)'!B309,"",H309+J309+L309)</f>
        <v/>
      </c>
      <c r="O309" s="15" t="str">
        <f>IF(MAX(data!J:J)&lt;'Daily status(all)'!B309,"",N309/$N$8)</f>
        <v/>
      </c>
      <c r="P309" s="17" t="str">
        <f t="shared" si="4"/>
        <v/>
      </c>
    </row>
    <row r="310" spans="1:16" x14ac:dyDescent="0.25">
      <c r="A310" s="12">
        <v>43599</v>
      </c>
      <c r="B310" s="8">
        <v>20760131</v>
      </c>
      <c r="C310" s="13" t="s">
        <v>314</v>
      </c>
      <c r="D310" s="14" t="str">
        <f>IF(MAX(data!D:D)&lt;'Daily status(all)'!A310,"",SUMIFS(data!$E:$E,data!$C:$C,11000,data!$D:$D,"&lt;="&amp;'Daily status(all)'!$A310)/100000)</f>
        <v/>
      </c>
      <c r="E310" s="14" t="str">
        <f>IF(MAX(data!D:D)&lt;'Daily status(all)'!A310,"",SUMIFS(data!$E:$E,data!$C:$C,14000,data!$D:$D,"&lt;="&amp;'Daily status(all)'!$A310)/100000)</f>
        <v/>
      </c>
      <c r="F310" s="14" t="str">
        <f>IF(MAX(data!D:D)&lt;'Daily status(all)'!A310,"",SUM(D310:E310))</f>
        <v/>
      </c>
      <c r="G310" s="15" t="str">
        <f>IF(MAX(data!D:D)&lt;'Daily status(all)'!A310,"",F310/$F$8)</f>
        <v/>
      </c>
      <c r="H310" s="14" t="str">
        <f>IF(MAX(data!J:J)&lt;'Daily status(all)'!B310,"",SUM(SUMIFS(data!$K:$K,data!$I:$I,{"STATE_TRANSFER","LOCAL_TRANSFER","OTHER_RECURRENT"},data!J:J,"&lt;="&amp;'Daily status(all)'!B310)/100000))</f>
        <v/>
      </c>
      <c r="I310" s="15" t="str">
        <f>IF(MAX(data!J:J)&lt;'Daily status(all)'!B310,"",H310/$H$8)</f>
        <v/>
      </c>
      <c r="J310" s="14" t="str">
        <f>IF(MAX(data!J:J)&lt;'Daily status(all)'!B310,"",SUM(SUMIFS(data!$K:$K,data!$I:$I,{"CAPITAL_EXP"},data!J:J,"&lt;="&amp;'Daily status(all)'!B310)/100000))</f>
        <v/>
      </c>
      <c r="K310" s="15" t="str">
        <f>IF(MAX(data!J:J)&lt;'Daily status(all)'!B310,"",J310/$J$8)</f>
        <v/>
      </c>
      <c r="L310" s="14" t="str">
        <f>IF(MAX(data!J:J)&lt;'Daily status(all)'!B310,"",SUM(SUMIFS(data!$K:$K,data!$I:$I,{31100,31200,32100,32200},data!J:J,"&lt;="&amp;'Daily status(all)'!B310)/100000))</f>
        <v/>
      </c>
      <c r="M310" s="15" t="str">
        <f>IF(MAX(data!J:J)&lt;'Daily status(all)'!B310,"",L310/$L$8)</f>
        <v/>
      </c>
      <c r="N310" s="16" t="str">
        <f>IF(MAX(data!J:J)&lt;'Daily status(all)'!B310,"",H310+J310+L310)</f>
        <v/>
      </c>
      <c r="O310" s="15" t="str">
        <f>IF(MAX(data!J:J)&lt;'Daily status(all)'!B310,"",N310/$N$8)</f>
        <v/>
      </c>
      <c r="P310" s="17" t="str">
        <f t="shared" si="4"/>
        <v/>
      </c>
    </row>
    <row r="311" spans="1:16" x14ac:dyDescent="0.25">
      <c r="A311" s="12">
        <v>43600</v>
      </c>
      <c r="B311" s="8">
        <v>20760201</v>
      </c>
      <c r="C311" s="13" t="s">
        <v>315</v>
      </c>
      <c r="D311" s="14" t="str">
        <f>IF(MAX(data!D:D)&lt;'Daily status(all)'!A311,"",SUMIFS(data!$E:$E,data!$C:$C,11000,data!$D:$D,"&lt;="&amp;'Daily status(all)'!$A311)/100000)</f>
        <v/>
      </c>
      <c r="E311" s="14" t="str">
        <f>IF(MAX(data!D:D)&lt;'Daily status(all)'!A311,"",SUMIFS(data!$E:$E,data!$C:$C,14000,data!$D:$D,"&lt;="&amp;'Daily status(all)'!$A311)/100000)</f>
        <v/>
      </c>
      <c r="F311" s="14" t="str">
        <f>IF(MAX(data!D:D)&lt;'Daily status(all)'!A311,"",SUM(D311:E311))</f>
        <v/>
      </c>
      <c r="G311" s="15" t="str">
        <f>IF(MAX(data!D:D)&lt;'Daily status(all)'!A311,"",F311/$F$8)</f>
        <v/>
      </c>
      <c r="H311" s="14" t="str">
        <f>IF(MAX(data!J:J)&lt;'Daily status(all)'!B311,"",SUM(SUMIFS(data!$K:$K,data!$I:$I,{"STATE_TRANSFER","LOCAL_TRANSFER","OTHER_RECURRENT"},data!J:J,"&lt;="&amp;'Daily status(all)'!B311)/100000))</f>
        <v/>
      </c>
      <c r="I311" s="15" t="str">
        <f>IF(MAX(data!J:J)&lt;'Daily status(all)'!B311,"",H311/$H$8)</f>
        <v/>
      </c>
      <c r="J311" s="14" t="str">
        <f>IF(MAX(data!J:J)&lt;'Daily status(all)'!B311,"",SUM(SUMIFS(data!$K:$K,data!$I:$I,{"CAPITAL_EXP"},data!J:J,"&lt;="&amp;'Daily status(all)'!B311)/100000))</f>
        <v/>
      </c>
      <c r="K311" s="15" t="str">
        <f>IF(MAX(data!J:J)&lt;'Daily status(all)'!B311,"",J311/$J$8)</f>
        <v/>
      </c>
      <c r="L311" s="14" t="str">
        <f>IF(MAX(data!J:J)&lt;'Daily status(all)'!B311,"",SUM(SUMIFS(data!$K:$K,data!$I:$I,{31100,31200,32100,32200},data!J:J,"&lt;="&amp;'Daily status(all)'!B311)/100000))</f>
        <v/>
      </c>
      <c r="M311" s="15" t="str">
        <f>IF(MAX(data!J:J)&lt;'Daily status(all)'!B311,"",L311/$L$8)</f>
        <v/>
      </c>
      <c r="N311" s="16" t="str">
        <f>IF(MAX(data!J:J)&lt;'Daily status(all)'!B311,"",H311+J311+L311)</f>
        <v/>
      </c>
      <c r="O311" s="15" t="str">
        <f>IF(MAX(data!J:J)&lt;'Daily status(all)'!B311,"",N311/$N$8)</f>
        <v/>
      </c>
      <c r="P311" s="17" t="str">
        <f t="shared" si="4"/>
        <v/>
      </c>
    </row>
    <row r="312" spans="1:16" x14ac:dyDescent="0.25">
      <c r="A312" s="12">
        <v>43601</v>
      </c>
      <c r="B312" s="8">
        <v>20760202</v>
      </c>
      <c r="C312" s="13" t="s">
        <v>316</v>
      </c>
      <c r="D312" s="14" t="str">
        <f>IF(MAX(data!D:D)&lt;'Daily status(all)'!A312,"",SUMIFS(data!$E:$E,data!$C:$C,11000,data!$D:$D,"&lt;="&amp;'Daily status(all)'!$A312)/100000)</f>
        <v/>
      </c>
      <c r="E312" s="14" t="str">
        <f>IF(MAX(data!D:D)&lt;'Daily status(all)'!A312,"",SUMIFS(data!$E:$E,data!$C:$C,14000,data!$D:$D,"&lt;="&amp;'Daily status(all)'!$A312)/100000)</f>
        <v/>
      </c>
      <c r="F312" s="14" t="str">
        <f>IF(MAX(data!D:D)&lt;'Daily status(all)'!A312,"",SUM(D312:E312))</f>
        <v/>
      </c>
      <c r="G312" s="15" t="str">
        <f>IF(MAX(data!D:D)&lt;'Daily status(all)'!A312,"",F312/$F$8)</f>
        <v/>
      </c>
      <c r="H312" s="14" t="str">
        <f>IF(MAX(data!J:J)&lt;'Daily status(all)'!B312,"",SUM(SUMIFS(data!$K:$K,data!$I:$I,{"STATE_TRANSFER","LOCAL_TRANSFER","OTHER_RECURRENT"},data!J:J,"&lt;="&amp;'Daily status(all)'!B312)/100000))</f>
        <v/>
      </c>
      <c r="I312" s="15" t="str">
        <f>IF(MAX(data!J:J)&lt;'Daily status(all)'!B312,"",H312/$H$8)</f>
        <v/>
      </c>
      <c r="J312" s="14" t="str">
        <f>IF(MAX(data!J:J)&lt;'Daily status(all)'!B312,"",SUM(SUMIFS(data!$K:$K,data!$I:$I,{"CAPITAL_EXP"},data!J:J,"&lt;="&amp;'Daily status(all)'!B312)/100000))</f>
        <v/>
      </c>
      <c r="K312" s="15" t="str">
        <f>IF(MAX(data!J:J)&lt;'Daily status(all)'!B312,"",J312/$J$8)</f>
        <v/>
      </c>
      <c r="L312" s="14" t="str">
        <f>IF(MAX(data!J:J)&lt;'Daily status(all)'!B312,"",SUM(SUMIFS(data!$K:$K,data!$I:$I,{31100,31200,32100,32200},data!J:J,"&lt;="&amp;'Daily status(all)'!B312)/100000))</f>
        <v/>
      </c>
      <c r="M312" s="15" t="str">
        <f>IF(MAX(data!J:J)&lt;'Daily status(all)'!B312,"",L312/$L$8)</f>
        <v/>
      </c>
      <c r="N312" s="16" t="str">
        <f>IF(MAX(data!J:J)&lt;'Daily status(all)'!B312,"",H312+J312+L312)</f>
        <v/>
      </c>
      <c r="O312" s="15" t="str">
        <f>IF(MAX(data!J:J)&lt;'Daily status(all)'!B312,"",N312/$N$8)</f>
        <v/>
      </c>
      <c r="P312" s="17" t="str">
        <f t="shared" si="4"/>
        <v/>
      </c>
    </row>
    <row r="313" spans="1:16" x14ac:dyDescent="0.25">
      <c r="A313" s="12">
        <v>43602</v>
      </c>
      <c r="B313" s="8">
        <v>20760203</v>
      </c>
      <c r="C313" s="13" t="s">
        <v>317</v>
      </c>
      <c r="D313" s="14" t="str">
        <f>IF(MAX(data!D:D)&lt;'Daily status(all)'!A313,"",SUMIFS(data!$E:$E,data!$C:$C,11000,data!$D:$D,"&lt;="&amp;'Daily status(all)'!$A313)/100000)</f>
        <v/>
      </c>
      <c r="E313" s="14" t="str">
        <f>IF(MAX(data!D:D)&lt;'Daily status(all)'!A313,"",SUMIFS(data!$E:$E,data!$C:$C,14000,data!$D:$D,"&lt;="&amp;'Daily status(all)'!$A313)/100000)</f>
        <v/>
      </c>
      <c r="F313" s="14" t="str">
        <f>IF(MAX(data!D:D)&lt;'Daily status(all)'!A313,"",SUM(D313:E313))</f>
        <v/>
      </c>
      <c r="G313" s="15" t="str">
        <f>IF(MAX(data!D:D)&lt;'Daily status(all)'!A313,"",F313/$F$8)</f>
        <v/>
      </c>
      <c r="H313" s="14" t="str">
        <f>IF(MAX(data!J:J)&lt;'Daily status(all)'!B313,"",SUM(SUMIFS(data!$K:$K,data!$I:$I,{"STATE_TRANSFER","LOCAL_TRANSFER","OTHER_RECURRENT"},data!J:J,"&lt;="&amp;'Daily status(all)'!B313)/100000))</f>
        <v/>
      </c>
      <c r="I313" s="15" t="str">
        <f>IF(MAX(data!J:J)&lt;'Daily status(all)'!B313,"",H313/$H$8)</f>
        <v/>
      </c>
      <c r="J313" s="14" t="str">
        <f>IF(MAX(data!J:J)&lt;'Daily status(all)'!B313,"",SUM(SUMIFS(data!$K:$K,data!$I:$I,{"CAPITAL_EXP"},data!J:J,"&lt;="&amp;'Daily status(all)'!B313)/100000))</f>
        <v/>
      </c>
      <c r="K313" s="15" t="str">
        <f>IF(MAX(data!J:J)&lt;'Daily status(all)'!B313,"",J313/$J$8)</f>
        <v/>
      </c>
      <c r="L313" s="14" t="str">
        <f>IF(MAX(data!J:J)&lt;'Daily status(all)'!B313,"",SUM(SUMIFS(data!$K:$K,data!$I:$I,{31100,31200,32100,32200},data!J:J,"&lt;="&amp;'Daily status(all)'!B313)/100000))</f>
        <v/>
      </c>
      <c r="M313" s="15" t="str">
        <f>IF(MAX(data!J:J)&lt;'Daily status(all)'!B313,"",L313/$L$8)</f>
        <v/>
      </c>
      <c r="N313" s="16" t="str">
        <f>IF(MAX(data!J:J)&lt;'Daily status(all)'!B313,"",H313+J313+L313)</f>
        <v/>
      </c>
      <c r="O313" s="15" t="str">
        <f>IF(MAX(data!J:J)&lt;'Daily status(all)'!B313,"",N313/$N$8)</f>
        <v/>
      </c>
      <c r="P313" s="17" t="str">
        <f t="shared" si="4"/>
        <v/>
      </c>
    </row>
    <row r="314" spans="1:16" x14ac:dyDescent="0.25">
      <c r="A314" s="12">
        <v>43603</v>
      </c>
      <c r="B314" s="8">
        <v>20760204</v>
      </c>
      <c r="C314" s="13" t="s">
        <v>318</v>
      </c>
      <c r="D314" s="14" t="str">
        <f>IF(MAX(data!D:D)&lt;'Daily status(all)'!A314,"",SUMIFS(data!$E:$E,data!$C:$C,11000,data!$D:$D,"&lt;="&amp;'Daily status(all)'!$A314)/100000)</f>
        <v/>
      </c>
      <c r="E314" s="14" t="str">
        <f>IF(MAX(data!D:D)&lt;'Daily status(all)'!A314,"",SUMIFS(data!$E:$E,data!$C:$C,14000,data!$D:$D,"&lt;="&amp;'Daily status(all)'!$A314)/100000)</f>
        <v/>
      </c>
      <c r="F314" s="14" t="str">
        <f>IF(MAX(data!D:D)&lt;'Daily status(all)'!A314,"",SUM(D314:E314))</f>
        <v/>
      </c>
      <c r="G314" s="15" t="str">
        <f>IF(MAX(data!D:D)&lt;'Daily status(all)'!A314,"",F314/$F$8)</f>
        <v/>
      </c>
      <c r="H314" s="14" t="str">
        <f>IF(MAX(data!J:J)&lt;'Daily status(all)'!B314,"",SUM(SUMIFS(data!$K:$K,data!$I:$I,{"STATE_TRANSFER","LOCAL_TRANSFER","OTHER_RECURRENT"},data!J:J,"&lt;="&amp;'Daily status(all)'!B314)/100000))</f>
        <v/>
      </c>
      <c r="I314" s="15" t="str">
        <f>IF(MAX(data!J:J)&lt;'Daily status(all)'!B314,"",H314/$H$8)</f>
        <v/>
      </c>
      <c r="J314" s="14" t="str">
        <f>IF(MAX(data!J:J)&lt;'Daily status(all)'!B314,"",SUM(SUMIFS(data!$K:$K,data!$I:$I,{"CAPITAL_EXP"},data!J:J,"&lt;="&amp;'Daily status(all)'!B314)/100000))</f>
        <v/>
      </c>
      <c r="K314" s="15" t="str">
        <f>IF(MAX(data!J:J)&lt;'Daily status(all)'!B314,"",J314/$J$8)</f>
        <v/>
      </c>
      <c r="L314" s="14" t="str">
        <f>IF(MAX(data!J:J)&lt;'Daily status(all)'!B314,"",SUM(SUMIFS(data!$K:$K,data!$I:$I,{31100,31200,32100,32200},data!J:J,"&lt;="&amp;'Daily status(all)'!B314)/100000))</f>
        <v/>
      </c>
      <c r="M314" s="15" t="str">
        <f>IF(MAX(data!J:J)&lt;'Daily status(all)'!B314,"",L314/$L$8)</f>
        <v/>
      </c>
      <c r="N314" s="16" t="str">
        <f>IF(MAX(data!J:J)&lt;'Daily status(all)'!B314,"",H314+J314+L314)</f>
        <v/>
      </c>
      <c r="O314" s="15" t="str">
        <f>IF(MAX(data!J:J)&lt;'Daily status(all)'!B314,"",N314/$N$8)</f>
        <v/>
      </c>
      <c r="P314" s="17" t="str">
        <f t="shared" si="4"/>
        <v/>
      </c>
    </row>
    <row r="315" spans="1:16" x14ac:dyDescent="0.25">
      <c r="A315" s="12">
        <v>43604</v>
      </c>
      <c r="B315" s="8">
        <v>20760205</v>
      </c>
      <c r="C315" s="13" t="s">
        <v>319</v>
      </c>
      <c r="D315" s="14" t="str">
        <f>IF(MAX(data!D:D)&lt;'Daily status(all)'!A315,"",SUMIFS(data!$E:$E,data!$C:$C,11000,data!$D:$D,"&lt;="&amp;'Daily status(all)'!$A315)/100000)</f>
        <v/>
      </c>
      <c r="E315" s="14" t="str">
        <f>IF(MAX(data!D:D)&lt;'Daily status(all)'!A315,"",SUMIFS(data!$E:$E,data!$C:$C,14000,data!$D:$D,"&lt;="&amp;'Daily status(all)'!$A315)/100000)</f>
        <v/>
      </c>
      <c r="F315" s="14" t="str">
        <f>IF(MAX(data!D:D)&lt;'Daily status(all)'!A315,"",SUM(D315:E315))</f>
        <v/>
      </c>
      <c r="G315" s="15" t="str">
        <f>IF(MAX(data!D:D)&lt;'Daily status(all)'!A315,"",F315/$F$8)</f>
        <v/>
      </c>
      <c r="H315" s="14" t="str">
        <f>IF(MAX(data!J:J)&lt;'Daily status(all)'!B315,"",SUM(SUMIFS(data!$K:$K,data!$I:$I,{"STATE_TRANSFER","LOCAL_TRANSFER","OTHER_RECURRENT"},data!J:J,"&lt;="&amp;'Daily status(all)'!B315)/100000))</f>
        <v/>
      </c>
      <c r="I315" s="15" t="str">
        <f>IF(MAX(data!J:J)&lt;'Daily status(all)'!B315,"",H315/$H$8)</f>
        <v/>
      </c>
      <c r="J315" s="14" t="str">
        <f>IF(MAX(data!J:J)&lt;'Daily status(all)'!B315,"",SUM(SUMIFS(data!$K:$K,data!$I:$I,{"CAPITAL_EXP"},data!J:J,"&lt;="&amp;'Daily status(all)'!B315)/100000))</f>
        <v/>
      </c>
      <c r="K315" s="15" t="str">
        <f>IF(MAX(data!J:J)&lt;'Daily status(all)'!B315,"",J315/$J$8)</f>
        <v/>
      </c>
      <c r="L315" s="14" t="str">
        <f>IF(MAX(data!J:J)&lt;'Daily status(all)'!B315,"",SUM(SUMIFS(data!$K:$K,data!$I:$I,{31100,31200,32100,32200},data!J:J,"&lt;="&amp;'Daily status(all)'!B315)/100000))</f>
        <v/>
      </c>
      <c r="M315" s="15" t="str">
        <f>IF(MAX(data!J:J)&lt;'Daily status(all)'!B315,"",L315/$L$8)</f>
        <v/>
      </c>
      <c r="N315" s="16" t="str">
        <f>IF(MAX(data!J:J)&lt;'Daily status(all)'!B315,"",H315+J315+L315)</f>
        <v/>
      </c>
      <c r="O315" s="15" t="str">
        <f>IF(MAX(data!J:J)&lt;'Daily status(all)'!B315,"",N315/$N$8)</f>
        <v/>
      </c>
      <c r="P315" s="17" t="str">
        <f t="shared" si="4"/>
        <v/>
      </c>
    </row>
    <row r="316" spans="1:16" x14ac:dyDescent="0.25">
      <c r="A316" s="12">
        <v>43605</v>
      </c>
      <c r="B316" s="8">
        <v>20760206</v>
      </c>
      <c r="C316" s="13" t="s">
        <v>320</v>
      </c>
      <c r="D316" s="14" t="str">
        <f>IF(MAX(data!D:D)&lt;'Daily status(all)'!A316,"",SUMIFS(data!$E:$E,data!$C:$C,11000,data!$D:$D,"&lt;="&amp;'Daily status(all)'!$A316)/100000)</f>
        <v/>
      </c>
      <c r="E316" s="14" t="str">
        <f>IF(MAX(data!D:D)&lt;'Daily status(all)'!A316,"",SUMIFS(data!$E:$E,data!$C:$C,14000,data!$D:$D,"&lt;="&amp;'Daily status(all)'!$A316)/100000)</f>
        <v/>
      </c>
      <c r="F316" s="14" t="str">
        <f>IF(MAX(data!D:D)&lt;'Daily status(all)'!A316,"",SUM(D316:E316))</f>
        <v/>
      </c>
      <c r="G316" s="15" t="str">
        <f>IF(MAX(data!D:D)&lt;'Daily status(all)'!A316,"",F316/$F$8)</f>
        <v/>
      </c>
      <c r="H316" s="14" t="str">
        <f>IF(MAX(data!J:J)&lt;'Daily status(all)'!B316,"",SUM(SUMIFS(data!$K:$K,data!$I:$I,{"STATE_TRANSFER","LOCAL_TRANSFER","OTHER_RECURRENT"},data!J:J,"&lt;="&amp;'Daily status(all)'!B316)/100000))</f>
        <v/>
      </c>
      <c r="I316" s="15" t="str">
        <f>IF(MAX(data!J:J)&lt;'Daily status(all)'!B316,"",H316/$H$8)</f>
        <v/>
      </c>
      <c r="J316" s="14" t="str">
        <f>IF(MAX(data!J:J)&lt;'Daily status(all)'!B316,"",SUM(SUMIFS(data!$K:$K,data!$I:$I,{"CAPITAL_EXP"},data!J:J,"&lt;="&amp;'Daily status(all)'!B316)/100000))</f>
        <v/>
      </c>
      <c r="K316" s="15" t="str">
        <f>IF(MAX(data!J:J)&lt;'Daily status(all)'!B316,"",J316/$J$8)</f>
        <v/>
      </c>
      <c r="L316" s="14" t="str">
        <f>IF(MAX(data!J:J)&lt;'Daily status(all)'!B316,"",SUM(SUMIFS(data!$K:$K,data!$I:$I,{31100,31200,32100,32200},data!J:J,"&lt;="&amp;'Daily status(all)'!B316)/100000))</f>
        <v/>
      </c>
      <c r="M316" s="15" t="str">
        <f>IF(MAX(data!J:J)&lt;'Daily status(all)'!B316,"",L316/$L$8)</f>
        <v/>
      </c>
      <c r="N316" s="16" t="str">
        <f>IF(MAX(data!J:J)&lt;'Daily status(all)'!B316,"",H316+J316+L316)</f>
        <v/>
      </c>
      <c r="O316" s="15" t="str">
        <f>IF(MAX(data!J:J)&lt;'Daily status(all)'!B316,"",N316/$N$8)</f>
        <v/>
      </c>
      <c r="P316" s="17" t="str">
        <f t="shared" si="4"/>
        <v/>
      </c>
    </row>
    <row r="317" spans="1:16" x14ac:dyDescent="0.25">
      <c r="A317" s="12">
        <v>43606</v>
      </c>
      <c r="B317" s="8">
        <v>20760207</v>
      </c>
      <c r="C317" s="13" t="s">
        <v>321</v>
      </c>
      <c r="D317" s="14" t="str">
        <f>IF(MAX(data!D:D)&lt;'Daily status(all)'!A317,"",SUMIFS(data!$E:$E,data!$C:$C,11000,data!$D:$D,"&lt;="&amp;'Daily status(all)'!$A317)/100000)</f>
        <v/>
      </c>
      <c r="E317" s="14" t="str">
        <f>IF(MAX(data!D:D)&lt;'Daily status(all)'!A317,"",SUMIFS(data!$E:$E,data!$C:$C,14000,data!$D:$D,"&lt;="&amp;'Daily status(all)'!$A317)/100000)</f>
        <v/>
      </c>
      <c r="F317" s="14" t="str">
        <f>IF(MAX(data!D:D)&lt;'Daily status(all)'!A317,"",SUM(D317:E317))</f>
        <v/>
      </c>
      <c r="G317" s="15" t="str">
        <f>IF(MAX(data!D:D)&lt;'Daily status(all)'!A317,"",F317/$F$8)</f>
        <v/>
      </c>
      <c r="H317" s="14" t="str">
        <f>IF(MAX(data!J:J)&lt;'Daily status(all)'!B317,"",SUM(SUMIFS(data!$K:$K,data!$I:$I,{"STATE_TRANSFER","LOCAL_TRANSFER","OTHER_RECURRENT"},data!J:J,"&lt;="&amp;'Daily status(all)'!B317)/100000))</f>
        <v/>
      </c>
      <c r="I317" s="15" t="str">
        <f>IF(MAX(data!J:J)&lt;'Daily status(all)'!B317,"",H317/$H$8)</f>
        <v/>
      </c>
      <c r="J317" s="14" t="str">
        <f>IF(MAX(data!J:J)&lt;'Daily status(all)'!B317,"",SUM(SUMIFS(data!$K:$K,data!$I:$I,{"CAPITAL_EXP"},data!J:J,"&lt;="&amp;'Daily status(all)'!B317)/100000))</f>
        <v/>
      </c>
      <c r="K317" s="15" t="str">
        <f>IF(MAX(data!J:J)&lt;'Daily status(all)'!B317,"",J317/$J$8)</f>
        <v/>
      </c>
      <c r="L317" s="14" t="str">
        <f>IF(MAX(data!J:J)&lt;'Daily status(all)'!B317,"",SUM(SUMIFS(data!$K:$K,data!$I:$I,{31100,31200,32100,32200},data!J:J,"&lt;="&amp;'Daily status(all)'!B317)/100000))</f>
        <v/>
      </c>
      <c r="M317" s="15" t="str">
        <f>IF(MAX(data!J:J)&lt;'Daily status(all)'!B317,"",L317/$L$8)</f>
        <v/>
      </c>
      <c r="N317" s="16" t="str">
        <f>IF(MAX(data!J:J)&lt;'Daily status(all)'!B317,"",H317+J317+L317)</f>
        <v/>
      </c>
      <c r="O317" s="15" t="str">
        <f>IF(MAX(data!J:J)&lt;'Daily status(all)'!B317,"",N317/$N$8)</f>
        <v/>
      </c>
      <c r="P317" s="17" t="str">
        <f t="shared" si="4"/>
        <v/>
      </c>
    </row>
    <row r="318" spans="1:16" x14ac:dyDescent="0.25">
      <c r="A318" s="12">
        <v>43607</v>
      </c>
      <c r="B318" s="8">
        <v>20760208</v>
      </c>
      <c r="C318" s="13" t="s">
        <v>322</v>
      </c>
      <c r="D318" s="14" t="str">
        <f>IF(MAX(data!D:D)&lt;'Daily status(all)'!A318,"",SUMIFS(data!$E:$E,data!$C:$C,11000,data!$D:$D,"&lt;="&amp;'Daily status(all)'!$A318)/100000)</f>
        <v/>
      </c>
      <c r="E318" s="14" t="str">
        <f>IF(MAX(data!D:D)&lt;'Daily status(all)'!A318,"",SUMIFS(data!$E:$E,data!$C:$C,14000,data!$D:$D,"&lt;="&amp;'Daily status(all)'!$A318)/100000)</f>
        <v/>
      </c>
      <c r="F318" s="14" t="str">
        <f>IF(MAX(data!D:D)&lt;'Daily status(all)'!A318,"",SUM(D318:E318))</f>
        <v/>
      </c>
      <c r="G318" s="15" t="str">
        <f>IF(MAX(data!D:D)&lt;'Daily status(all)'!A318,"",F318/$F$8)</f>
        <v/>
      </c>
      <c r="H318" s="14" t="str">
        <f>IF(MAX(data!J:J)&lt;'Daily status(all)'!B318,"",SUM(SUMIFS(data!$K:$K,data!$I:$I,{"STATE_TRANSFER","LOCAL_TRANSFER","OTHER_RECURRENT"},data!J:J,"&lt;="&amp;'Daily status(all)'!B318)/100000))</f>
        <v/>
      </c>
      <c r="I318" s="15" t="str">
        <f>IF(MAX(data!J:J)&lt;'Daily status(all)'!B318,"",H318/$H$8)</f>
        <v/>
      </c>
      <c r="J318" s="14" t="str">
        <f>IF(MAX(data!J:J)&lt;'Daily status(all)'!B318,"",SUM(SUMIFS(data!$K:$K,data!$I:$I,{"CAPITAL_EXP"},data!J:J,"&lt;="&amp;'Daily status(all)'!B318)/100000))</f>
        <v/>
      </c>
      <c r="K318" s="15" t="str">
        <f>IF(MAX(data!J:J)&lt;'Daily status(all)'!B318,"",J318/$J$8)</f>
        <v/>
      </c>
      <c r="L318" s="14" t="str">
        <f>IF(MAX(data!J:J)&lt;'Daily status(all)'!B318,"",SUM(SUMIFS(data!$K:$K,data!$I:$I,{31100,31200,32100,32200},data!J:J,"&lt;="&amp;'Daily status(all)'!B318)/100000))</f>
        <v/>
      </c>
      <c r="M318" s="15" t="str">
        <f>IF(MAX(data!J:J)&lt;'Daily status(all)'!B318,"",L318/$L$8)</f>
        <v/>
      </c>
      <c r="N318" s="16" t="str">
        <f>IF(MAX(data!J:J)&lt;'Daily status(all)'!B318,"",H318+J318+L318)</f>
        <v/>
      </c>
      <c r="O318" s="15" t="str">
        <f>IF(MAX(data!J:J)&lt;'Daily status(all)'!B318,"",N318/$N$8)</f>
        <v/>
      </c>
      <c r="P318" s="17" t="str">
        <f t="shared" si="4"/>
        <v/>
      </c>
    </row>
    <row r="319" spans="1:16" x14ac:dyDescent="0.25">
      <c r="A319" s="12">
        <v>43608</v>
      </c>
      <c r="B319" s="8">
        <v>20760209</v>
      </c>
      <c r="C319" s="13" t="s">
        <v>323</v>
      </c>
      <c r="D319" s="14" t="str">
        <f>IF(MAX(data!D:D)&lt;'Daily status(all)'!A319,"",SUMIFS(data!$E:$E,data!$C:$C,11000,data!$D:$D,"&lt;="&amp;'Daily status(all)'!$A319)/100000)</f>
        <v/>
      </c>
      <c r="E319" s="14" t="str">
        <f>IF(MAX(data!D:D)&lt;'Daily status(all)'!A319,"",SUMIFS(data!$E:$E,data!$C:$C,14000,data!$D:$D,"&lt;="&amp;'Daily status(all)'!$A319)/100000)</f>
        <v/>
      </c>
      <c r="F319" s="14" t="str">
        <f>IF(MAX(data!D:D)&lt;'Daily status(all)'!A319,"",SUM(D319:E319))</f>
        <v/>
      </c>
      <c r="G319" s="15" t="str">
        <f>IF(MAX(data!D:D)&lt;'Daily status(all)'!A319,"",F319/$F$8)</f>
        <v/>
      </c>
      <c r="H319" s="14" t="str">
        <f>IF(MAX(data!J:J)&lt;'Daily status(all)'!B319,"",SUM(SUMIFS(data!$K:$K,data!$I:$I,{"STATE_TRANSFER","LOCAL_TRANSFER","OTHER_RECURRENT"},data!J:J,"&lt;="&amp;'Daily status(all)'!B319)/100000))</f>
        <v/>
      </c>
      <c r="I319" s="15" t="str">
        <f>IF(MAX(data!J:J)&lt;'Daily status(all)'!B319,"",H319/$H$8)</f>
        <v/>
      </c>
      <c r="J319" s="14" t="str">
        <f>IF(MAX(data!J:J)&lt;'Daily status(all)'!B319,"",SUM(SUMIFS(data!$K:$K,data!$I:$I,{"CAPITAL_EXP"},data!J:J,"&lt;="&amp;'Daily status(all)'!B319)/100000))</f>
        <v/>
      </c>
      <c r="K319" s="15" t="str">
        <f>IF(MAX(data!J:J)&lt;'Daily status(all)'!B319,"",J319/$J$8)</f>
        <v/>
      </c>
      <c r="L319" s="14" t="str">
        <f>IF(MAX(data!J:J)&lt;'Daily status(all)'!B319,"",SUM(SUMIFS(data!$K:$K,data!$I:$I,{31100,31200,32100,32200},data!J:J,"&lt;="&amp;'Daily status(all)'!B319)/100000))</f>
        <v/>
      </c>
      <c r="M319" s="15" t="str">
        <f>IF(MAX(data!J:J)&lt;'Daily status(all)'!B319,"",L319/$L$8)</f>
        <v/>
      </c>
      <c r="N319" s="16" t="str">
        <f>IF(MAX(data!J:J)&lt;'Daily status(all)'!B319,"",H319+J319+L319)</f>
        <v/>
      </c>
      <c r="O319" s="15" t="str">
        <f>IF(MAX(data!J:J)&lt;'Daily status(all)'!B319,"",N319/$N$8)</f>
        <v/>
      </c>
      <c r="P319" s="17" t="str">
        <f t="shared" si="4"/>
        <v/>
      </c>
    </row>
    <row r="320" spans="1:16" x14ac:dyDescent="0.25">
      <c r="A320" s="12">
        <v>43609</v>
      </c>
      <c r="B320" s="8">
        <v>20760210</v>
      </c>
      <c r="C320" s="13" t="s">
        <v>324</v>
      </c>
      <c r="D320" s="14" t="str">
        <f>IF(MAX(data!D:D)&lt;'Daily status(all)'!A320,"",SUMIFS(data!$E:$E,data!$C:$C,11000,data!$D:$D,"&lt;="&amp;'Daily status(all)'!$A320)/100000)</f>
        <v/>
      </c>
      <c r="E320" s="14" t="str">
        <f>IF(MAX(data!D:D)&lt;'Daily status(all)'!A320,"",SUMIFS(data!$E:$E,data!$C:$C,14000,data!$D:$D,"&lt;="&amp;'Daily status(all)'!$A320)/100000)</f>
        <v/>
      </c>
      <c r="F320" s="14" t="str">
        <f>IF(MAX(data!D:D)&lt;'Daily status(all)'!A320,"",SUM(D320:E320))</f>
        <v/>
      </c>
      <c r="G320" s="15" t="str">
        <f>IF(MAX(data!D:D)&lt;'Daily status(all)'!A320,"",F320/$F$8)</f>
        <v/>
      </c>
      <c r="H320" s="14" t="str">
        <f>IF(MAX(data!J:J)&lt;'Daily status(all)'!B320,"",SUM(SUMIFS(data!$K:$K,data!$I:$I,{"STATE_TRANSFER","LOCAL_TRANSFER","OTHER_RECURRENT"},data!J:J,"&lt;="&amp;'Daily status(all)'!B320)/100000))</f>
        <v/>
      </c>
      <c r="I320" s="15" t="str">
        <f>IF(MAX(data!J:J)&lt;'Daily status(all)'!B320,"",H320/$H$8)</f>
        <v/>
      </c>
      <c r="J320" s="14" t="str">
        <f>IF(MAX(data!J:J)&lt;'Daily status(all)'!B320,"",SUM(SUMIFS(data!$K:$K,data!$I:$I,{"CAPITAL_EXP"},data!J:J,"&lt;="&amp;'Daily status(all)'!B320)/100000))</f>
        <v/>
      </c>
      <c r="K320" s="15" t="str">
        <f>IF(MAX(data!J:J)&lt;'Daily status(all)'!B320,"",J320/$J$8)</f>
        <v/>
      </c>
      <c r="L320" s="14" t="str">
        <f>IF(MAX(data!J:J)&lt;'Daily status(all)'!B320,"",SUM(SUMIFS(data!$K:$K,data!$I:$I,{31100,31200,32100,32200},data!J:J,"&lt;="&amp;'Daily status(all)'!B320)/100000))</f>
        <v/>
      </c>
      <c r="M320" s="15" t="str">
        <f>IF(MAX(data!J:J)&lt;'Daily status(all)'!B320,"",L320/$L$8)</f>
        <v/>
      </c>
      <c r="N320" s="16" t="str">
        <f>IF(MAX(data!J:J)&lt;'Daily status(all)'!B320,"",H320+J320+L320)</f>
        <v/>
      </c>
      <c r="O320" s="15" t="str">
        <f>IF(MAX(data!J:J)&lt;'Daily status(all)'!B320,"",N320/$N$8)</f>
        <v/>
      </c>
      <c r="P320" s="17" t="str">
        <f t="shared" si="4"/>
        <v/>
      </c>
    </row>
    <row r="321" spans="1:16" x14ac:dyDescent="0.25">
      <c r="A321" s="12">
        <v>43610</v>
      </c>
      <c r="B321" s="8">
        <v>20760211</v>
      </c>
      <c r="C321" s="13" t="s">
        <v>325</v>
      </c>
      <c r="D321" s="14" t="str">
        <f>IF(MAX(data!D:D)&lt;'Daily status(all)'!A321,"",SUMIFS(data!$E:$E,data!$C:$C,11000,data!$D:$D,"&lt;="&amp;'Daily status(all)'!$A321)/100000)</f>
        <v/>
      </c>
      <c r="E321" s="14" t="str">
        <f>IF(MAX(data!D:D)&lt;'Daily status(all)'!A321,"",SUMIFS(data!$E:$E,data!$C:$C,14000,data!$D:$D,"&lt;="&amp;'Daily status(all)'!$A321)/100000)</f>
        <v/>
      </c>
      <c r="F321" s="14" t="str">
        <f>IF(MAX(data!D:D)&lt;'Daily status(all)'!A321,"",SUM(D321:E321))</f>
        <v/>
      </c>
      <c r="G321" s="15" t="str">
        <f>IF(MAX(data!D:D)&lt;'Daily status(all)'!A321,"",F321/$F$8)</f>
        <v/>
      </c>
      <c r="H321" s="14" t="str">
        <f>IF(MAX(data!J:J)&lt;'Daily status(all)'!B321,"",SUM(SUMIFS(data!$K:$K,data!$I:$I,{"STATE_TRANSFER","LOCAL_TRANSFER","OTHER_RECURRENT"},data!J:J,"&lt;="&amp;'Daily status(all)'!B321)/100000))</f>
        <v/>
      </c>
      <c r="I321" s="15" t="str">
        <f>IF(MAX(data!J:J)&lt;'Daily status(all)'!B321,"",H321/$H$8)</f>
        <v/>
      </c>
      <c r="J321" s="14" t="str">
        <f>IF(MAX(data!J:J)&lt;'Daily status(all)'!B321,"",SUM(SUMIFS(data!$K:$K,data!$I:$I,{"CAPITAL_EXP"},data!J:J,"&lt;="&amp;'Daily status(all)'!B321)/100000))</f>
        <v/>
      </c>
      <c r="K321" s="15" t="str">
        <f>IF(MAX(data!J:J)&lt;'Daily status(all)'!B321,"",J321/$J$8)</f>
        <v/>
      </c>
      <c r="L321" s="14" t="str">
        <f>IF(MAX(data!J:J)&lt;'Daily status(all)'!B321,"",SUM(SUMIFS(data!$K:$K,data!$I:$I,{31100,31200,32100,32200},data!J:J,"&lt;="&amp;'Daily status(all)'!B321)/100000))</f>
        <v/>
      </c>
      <c r="M321" s="15" t="str">
        <f>IF(MAX(data!J:J)&lt;'Daily status(all)'!B321,"",L321/$L$8)</f>
        <v/>
      </c>
      <c r="N321" s="16" t="str">
        <f>IF(MAX(data!J:J)&lt;'Daily status(all)'!B321,"",H321+J321+L321)</f>
        <v/>
      </c>
      <c r="O321" s="15" t="str">
        <f>IF(MAX(data!J:J)&lt;'Daily status(all)'!B321,"",N321/$N$8)</f>
        <v/>
      </c>
      <c r="P321" s="17" t="str">
        <f t="shared" si="4"/>
        <v/>
      </c>
    </row>
    <row r="322" spans="1:16" x14ac:dyDescent="0.25">
      <c r="A322" s="12">
        <v>43611</v>
      </c>
      <c r="B322" s="8">
        <v>20760212</v>
      </c>
      <c r="C322" s="13" t="s">
        <v>326</v>
      </c>
      <c r="D322" s="14" t="str">
        <f>IF(MAX(data!D:D)&lt;'Daily status(all)'!A322,"",SUMIFS(data!$E:$E,data!$C:$C,11000,data!$D:$D,"&lt;="&amp;'Daily status(all)'!$A322)/100000)</f>
        <v/>
      </c>
      <c r="E322" s="14" t="str">
        <f>IF(MAX(data!D:D)&lt;'Daily status(all)'!A322,"",SUMIFS(data!$E:$E,data!$C:$C,14000,data!$D:$D,"&lt;="&amp;'Daily status(all)'!$A322)/100000)</f>
        <v/>
      </c>
      <c r="F322" s="14" t="str">
        <f>IF(MAX(data!D:D)&lt;'Daily status(all)'!A322,"",SUM(D322:E322))</f>
        <v/>
      </c>
      <c r="G322" s="15" t="str">
        <f>IF(MAX(data!D:D)&lt;'Daily status(all)'!A322,"",F322/$F$8)</f>
        <v/>
      </c>
      <c r="H322" s="14" t="str">
        <f>IF(MAX(data!J:J)&lt;'Daily status(all)'!B322,"",SUM(SUMIFS(data!$K:$K,data!$I:$I,{"STATE_TRANSFER","LOCAL_TRANSFER","OTHER_RECURRENT"},data!J:J,"&lt;="&amp;'Daily status(all)'!B322)/100000))</f>
        <v/>
      </c>
      <c r="I322" s="15" t="str">
        <f>IF(MAX(data!J:J)&lt;'Daily status(all)'!B322,"",H322/$H$8)</f>
        <v/>
      </c>
      <c r="J322" s="14" t="str">
        <f>IF(MAX(data!J:J)&lt;'Daily status(all)'!B322,"",SUM(SUMIFS(data!$K:$K,data!$I:$I,{"CAPITAL_EXP"},data!J:J,"&lt;="&amp;'Daily status(all)'!B322)/100000))</f>
        <v/>
      </c>
      <c r="K322" s="15" t="str">
        <f>IF(MAX(data!J:J)&lt;'Daily status(all)'!B322,"",J322/$J$8)</f>
        <v/>
      </c>
      <c r="L322" s="14" t="str">
        <f>IF(MAX(data!J:J)&lt;'Daily status(all)'!B322,"",SUM(SUMIFS(data!$K:$K,data!$I:$I,{31100,31200,32100,32200},data!J:J,"&lt;="&amp;'Daily status(all)'!B322)/100000))</f>
        <v/>
      </c>
      <c r="M322" s="15" t="str">
        <f>IF(MAX(data!J:J)&lt;'Daily status(all)'!B322,"",L322/$L$8)</f>
        <v/>
      </c>
      <c r="N322" s="16" t="str">
        <f>IF(MAX(data!J:J)&lt;'Daily status(all)'!B322,"",H322+J322+L322)</f>
        <v/>
      </c>
      <c r="O322" s="15" t="str">
        <f>IF(MAX(data!J:J)&lt;'Daily status(all)'!B322,"",N322/$N$8)</f>
        <v/>
      </c>
      <c r="P322" s="17" t="str">
        <f t="shared" si="4"/>
        <v/>
      </c>
    </row>
    <row r="323" spans="1:16" x14ac:dyDescent="0.25">
      <c r="A323" s="12">
        <v>43612</v>
      </c>
      <c r="B323" s="8">
        <v>20760213</v>
      </c>
      <c r="C323" s="13" t="s">
        <v>327</v>
      </c>
      <c r="D323" s="14" t="str">
        <f>IF(MAX(data!D:D)&lt;'Daily status(all)'!A323,"",SUMIFS(data!$E:$E,data!$C:$C,11000,data!$D:$D,"&lt;="&amp;'Daily status(all)'!$A323)/100000)</f>
        <v/>
      </c>
      <c r="E323" s="14" t="str">
        <f>IF(MAX(data!D:D)&lt;'Daily status(all)'!A323,"",SUMIFS(data!$E:$E,data!$C:$C,14000,data!$D:$D,"&lt;="&amp;'Daily status(all)'!$A323)/100000)</f>
        <v/>
      </c>
      <c r="F323" s="14" t="str">
        <f>IF(MAX(data!D:D)&lt;'Daily status(all)'!A323,"",SUM(D323:E323))</f>
        <v/>
      </c>
      <c r="G323" s="15" t="str">
        <f>IF(MAX(data!D:D)&lt;'Daily status(all)'!A323,"",F323/$F$8)</f>
        <v/>
      </c>
      <c r="H323" s="14" t="str">
        <f>IF(MAX(data!J:J)&lt;'Daily status(all)'!B323,"",SUM(SUMIFS(data!$K:$K,data!$I:$I,{"STATE_TRANSFER","LOCAL_TRANSFER","OTHER_RECURRENT"},data!J:J,"&lt;="&amp;'Daily status(all)'!B323)/100000))</f>
        <v/>
      </c>
      <c r="I323" s="15" t="str">
        <f>IF(MAX(data!J:J)&lt;'Daily status(all)'!B323,"",H323/$H$8)</f>
        <v/>
      </c>
      <c r="J323" s="14" t="str">
        <f>IF(MAX(data!J:J)&lt;'Daily status(all)'!B323,"",SUM(SUMIFS(data!$K:$K,data!$I:$I,{"CAPITAL_EXP"},data!J:J,"&lt;="&amp;'Daily status(all)'!B323)/100000))</f>
        <v/>
      </c>
      <c r="K323" s="15" t="str">
        <f>IF(MAX(data!J:J)&lt;'Daily status(all)'!B323,"",J323/$J$8)</f>
        <v/>
      </c>
      <c r="L323" s="14" t="str">
        <f>IF(MAX(data!J:J)&lt;'Daily status(all)'!B323,"",SUM(SUMIFS(data!$K:$K,data!$I:$I,{31100,31200,32100,32200},data!J:J,"&lt;="&amp;'Daily status(all)'!B323)/100000))</f>
        <v/>
      </c>
      <c r="M323" s="15" t="str">
        <f>IF(MAX(data!J:J)&lt;'Daily status(all)'!B323,"",L323/$L$8)</f>
        <v/>
      </c>
      <c r="N323" s="16" t="str">
        <f>IF(MAX(data!J:J)&lt;'Daily status(all)'!B323,"",H323+J323+L323)</f>
        <v/>
      </c>
      <c r="O323" s="15" t="str">
        <f>IF(MAX(data!J:J)&lt;'Daily status(all)'!B323,"",N323/$N$8)</f>
        <v/>
      </c>
      <c r="P323" s="17" t="str">
        <f t="shared" si="4"/>
        <v/>
      </c>
    </row>
    <row r="324" spans="1:16" x14ac:dyDescent="0.25">
      <c r="A324" s="12">
        <v>43613</v>
      </c>
      <c r="B324" s="8">
        <v>20760214</v>
      </c>
      <c r="C324" s="13" t="s">
        <v>328</v>
      </c>
      <c r="D324" s="14" t="str">
        <f>IF(MAX(data!D:D)&lt;'Daily status(all)'!A324,"",SUMIFS(data!$E:$E,data!$C:$C,11000,data!$D:$D,"&lt;="&amp;'Daily status(all)'!$A324)/100000)</f>
        <v/>
      </c>
      <c r="E324" s="14" t="str">
        <f>IF(MAX(data!D:D)&lt;'Daily status(all)'!A324,"",SUMIFS(data!$E:$E,data!$C:$C,14000,data!$D:$D,"&lt;="&amp;'Daily status(all)'!$A324)/100000)</f>
        <v/>
      </c>
      <c r="F324" s="14" t="str">
        <f>IF(MAX(data!D:D)&lt;'Daily status(all)'!A324,"",SUM(D324:E324))</f>
        <v/>
      </c>
      <c r="G324" s="15" t="str">
        <f>IF(MAX(data!D:D)&lt;'Daily status(all)'!A324,"",F324/$F$8)</f>
        <v/>
      </c>
      <c r="H324" s="14" t="str">
        <f>IF(MAX(data!J:J)&lt;'Daily status(all)'!B324,"",SUM(SUMIFS(data!$K:$K,data!$I:$I,{"STATE_TRANSFER","LOCAL_TRANSFER","OTHER_RECURRENT"},data!J:J,"&lt;="&amp;'Daily status(all)'!B324)/100000))</f>
        <v/>
      </c>
      <c r="I324" s="15" t="str">
        <f>IF(MAX(data!J:J)&lt;'Daily status(all)'!B324,"",H324/$H$8)</f>
        <v/>
      </c>
      <c r="J324" s="14" t="str">
        <f>IF(MAX(data!J:J)&lt;'Daily status(all)'!B324,"",SUM(SUMIFS(data!$K:$K,data!$I:$I,{"CAPITAL_EXP"},data!J:J,"&lt;="&amp;'Daily status(all)'!B324)/100000))</f>
        <v/>
      </c>
      <c r="K324" s="15" t="str">
        <f>IF(MAX(data!J:J)&lt;'Daily status(all)'!B324,"",J324/$J$8)</f>
        <v/>
      </c>
      <c r="L324" s="14" t="str">
        <f>IF(MAX(data!J:J)&lt;'Daily status(all)'!B324,"",SUM(SUMIFS(data!$K:$K,data!$I:$I,{31100,31200,32100,32200},data!J:J,"&lt;="&amp;'Daily status(all)'!B324)/100000))</f>
        <v/>
      </c>
      <c r="M324" s="15" t="str">
        <f>IF(MAX(data!J:J)&lt;'Daily status(all)'!B324,"",L324/$L$8)</f>
        <v/>
      </c>
      <c r="N324" s="16" t="str">
        <f>IF(MAX(data!J:J)&lt;'Daily status(all)'!B324,"",H324+J324+L324)</f>
        <v/>
      </c>
      <c r="O324" s="15" t="str">
        <f>IF(MAX(data!J:J)&lt;'Daily status(all)'!B324,"",N324/$N$8)</f>
        <v/>
      </c>
      <c r="P324" s="17" t="str">
        <f t="shared" si="4"/>
        <v/>
      </c>
    </row>
    <row r="325" spans="1:16" x14ac:dyDescent="0.25">
      <c r="A325" s="12">
        <v>43614</v>
      </c>
      <c r="B325" s="8">
        <v>20760215</v>
      </c>
      <c r="C325" s="13" t="s">
        <v>329</v>
      </c>
      <c r="D325" s="14" t="str">
        <f>IF(MAX(data!D:D)&lt;'Daily status(all)'!A325,"",SUMIFS(data!$E:$E,data!$C:$C,11000,data!$D:$D,"&lt;="&amp;'Daily status(all)'!$A325)/100000)</f>
        <v/>
      </c>
      <c r="E325" s="14" t="str">
        <f>IF(MAX(data!D:D)&lt;'Daily status(all)'!A325,"",SUMIFS(data!$E:$E,data!$C:$C,14000,data!$D:$D,"&lt;="&amp;'Daily status(all)'!$A325)/100000)</f>
        <v/>
      </c>
      <c r="F325" s="14" t="str">
        <f>IF(MAX(data!D:D)&lt;'Daily status(all)'!A325,"",SUM(D325:E325))</f>
        <v/>
      </c>
      <c r="G325" s="15" t="str">
        <f>IF(MAX(data!D:D)&lt;'Daily status(all)'!A325,"",F325/$F$8)</f>
        <v/>
      </c>
      <c r="H325" s="14" t="str">
        <f>IF(MAX(data!J:J)&lt;'Daily status(all)'!B325,"",SUM(SUMIFS(data!$K:$K,data!$I:$I,{"STATE_TRANSFER","LOCAL_TRANSFER","OTHER_RECURRENT"},data!J:J,"&lt;="&amp;'Daily status(all)'!B325)/100000))</f>
        <v/>
      </c>
      <c r="I325" s="15" t="str">
        <f>IF(MAX(data!J:J)&lt;'Daily status(all)'!B325,"",H325/$H$8)</f>
        <v/>
      </c>
      <c r="J325" s="14" t="str">
        <f>IF(MAX(data!J:J)&lt;'Daily status(all)'!B325,"",SUM(SUMIFS(data!$K:$K,data!$I:$I,{"CAPITAL_EXP"},data!J:J,"&lt;="&amp;'Daily status(all)'!B325)/100000))</f>
        <v/>
      </c>
      <c r="K325" s="15" t="str">
        <f>IF(MAX(data!J:J)&lt;'Daily status(all)'!B325,"",J325/$J$8)</f>
        <v/>
      </c>
      <c r="L325" s="14" t="str">
        <f>IF(MAX(data!J:J)&lt;'Daily status(all)'!B325,"",SUM(SUMIFS(data!$K:$K,data!$I:$I,{31100,31200,32100,32200},data!J:J,"&lt;="&amp;'Daily status(all)'!B325)/100000))</f>
        <v/>
      </c>
      <c r="M325" s="15" t="str">
        <f>IF(MAX(data!J:J)&lt;'Daily status(all)'!B325,"",L325/$L$8)</f>
        <v/>
      </c>
      <c r="N325" s="16" t="str">
        <f>IF(MAX(data!J:J)&lt;'Daily status(all)'!B325,"",H325+J325+L325)</f>
        <v/>
      </c>
      <c r="O325" s="15" t="str">
        <f>IF(MAX(data!J:J)&lt;'Daily status(all)'!B325,"",N325/$N$8)</f>
        <v/>
      </c>
      <c r="P325" s="17" t="str">
        <f t="shared" si="4"/>
        <v/>
      </c>
    </row>
    <row r="326" spans="1:16" x14ac:dyDescent="0.25">
      <c r="A326" s="12">
        <v>43615</v>
      </c>
      <c r="B326" s="8">
        <v>20760216</v>
      </c>
      <c r="C326" s="13" t="s">
        <v>330</v>
      </c>
      <c r="D326" s="14" t="str">
        <f>IF(MAX(data!D:D)&lt;'Daily status(all)'!A326,"",SUMIFS(data!$E:$E,data!$C:$C,11000,data!$D:$D,"&lt;="&amp;'Daily status(all)'!$A326)/100000)</f>
        <v/>
      </c>
      <c r="E326" s="14" t="str">
        <f>IF(MAX(data!D:D)&lt;'Daily status(all)'!A326,"",SUMIFS(data!$E:$E,data!$C:$C,14000,data!$D:$D,"&lt;="&amp;'Daily status(all)'!$A326)/100000)</f>
        <v/>
      </c>
      <c r="F326" s="14" t="str">
        <f>IF(MAX(data!D:D)&lt;'Daily status(all)'!A326,"",SUM(D326:E326))</f>
        <v/>
      </c>
      <c r="G326" s="15" t="str">
        <f>IF(MAX(data!D:D)&lt;'Daily status(all)'!A326,"",F326/$F$8)</f>
        <v/>
      </c>
      <c r="H326" s="14" t="str">
        <f>IF(MAX(data!J:J)&lt;'Daily status(all)'!B326,"",SUM(SUMIFS(data!$K:$K,data!$I:$I,{"STATE_TRANSFER","LOCAL_TRANSFER","OTHER_RECURRENT"},data!J:J,"&lt;="&amp;'Daily status(all)'!B326)/100000))</f>
        <v/>
      </c>
      <c r="I326" s="15" t="str">
        <f>IF(MAX(data!J:J)&lt;'Daily status(all)'!B326,"",H326/$H$8)</f>
        <v/>
      </c>
      <c r="J326" s="14" t="str">
        <f>IF(MAX(data!J:J)&lt;'Daily status(all)'!B326,"",SUM(SUMIFS(data!$K:$K,data!$I:$I,{"CAPITAL_EXP"},data!J:J,"&lt;="&amp;'Daily status(all)'!B326)/100000))</f>
        <v/>
      </c>
      <c r="K326" s="15" t="str">
        <f>IF(MAX(data!J:J)&lt;'Daily status(all)'!B326,"",J326/$J$8)</f>
        <v/>
      </c>
      <c r="L326" s="14" t="str">
        <f>IF(MAX(data!J:J)&lt;'Daily status(all)'!B326,"",SUM(SUMIFS(data!$K:$K,data!$I:$I,{31100,31200,32100,32200},data!J:J,"&lt;="&amp;'Daily status(all)'!B326)/100000))</f>
        <v/>
      </c>
      <c r="M326" s="15" t="str">
        <f>IF(MAX(data!J:J)&lt;'Daily status(all)'!B326,"",L326/$L$8)</f>
        <v/>
      </c>
      <c r="N326" s="16" t="str">
        <f>IF(MAX(data!J:J)&lt;'Daily status(all)'!B326,"",H326+J326+L326)</f>
        <v/>
      </c>
      <c r="O326" s="15" t="str">
        <f>IF(MAX(data!J:J)&lt;'Daily status(all)'!B326,"",N326/$N$8)</f>
        <v/>
      </c>
      <c r="P326" s="17" t="str">
        <f t="shared" si="4"/>
        <v/>
      </c>
    </row>
    <row r="327" spans="1:16" x14ac:dyDescent="0.25">
      <c r="A327" s="12">
        <v>43616</v>
      </c>
      <c r="B327" s="8">
        <v>20760217</v>
      </c>
      <c r="C327" s="13" t="s">
        <v>331</v>
      </c>
      <c r="D327" s="14" t="str">
        <f>IF(MAX(data!D:D)&lt;'Daily status(all)'!A327,"",SUMIFS(data!$E:$E,data!$C:$C,11000,data!$D:$D,"&lt;="&amp;'Daily status(all)'!$A327)/100000)</f>
        <v/>
      </c>
      <c r="E327" s="14" t="str">
        <f>IF(MAX(data!D:D)&lt;'Daily status(all)'!A327,"",SUMIFS(data!$E:$E,data!$C:$C,14000,data!$D:$D,"&lt;="&amp;'Daily status(all)'!$A327)/100000)</f>
        <v/>
      </c>
      <c r="F327" s="14" t="str">
        <f>IF(MAX(data!D:D)&lt;'Daily status(all)'!A327,"",SUM(D327:E327))</f>
        <v/>
      </c>
      <c r="G327" s="15" t="str">
        <f>IF(MAX(data!D:D)&lt;'Daily status(all)'!A327,"",F327/$F$8)</f>
        <v/>
      </c>
      <c r="H327" s="14" t="str">
        <f>IF(MAX(data!J:J)&lt;'Daily status(all)'!B327,"",SUM(SUMIFS(data!$K:$K,data!$I:$I,{"STATE_TRANSFER","LOCAL_TRANSFER","OTHER_RECURRENT"},data!J:J,"&lt;="&amp;'Daily status(all)'!B327)/100000))</f>
        <v/>
      </c>
      <c r="I327" s="15" t="str">
        <f>IF(MAX(data!J:J)&lt;'Daily status(all)'!B327,"",H327/$H$8)</f>
        <v/>
      </c>
      <c r="J327" s="14" t="str">
        <f>IF(MAX(data!J:J)&lt;'Daily status(all)'!B327,"",SUM(SUMIFS(data!$K:$K,data!$I:$I,{"CAPITAL_EXP"},data!J:J,"&lt;="&amp;'Daily status(all)'!B327)/100000))</f>
        <v/>
      </c>
      <c r="K327" s="15" t="str">
        <f>IF(MAX(data!J:J)&lt;'Daily status(all)'!B327,"",J327/$J$8)</f>
        <v/>
      </c>
      <c r="L327" s="14" t="str">
        <f>IF(MAX(data!J:J)&lt;'Daily status(all)'!B327,"",SUM(SUMIFS(data!$K:$K,data!$I:$I,{31100,31200,32100,32200},data!J:J,"&lt;="&amp;'Daily status(all)'!B327)/100000))</f>
        <v/>
      </c>
      <c r="M327" s="15" t="str">
        <f>IF(MAX(data!J:J)&lt;'Daily status(all)'!B327,"",L327/$L$8)</f>
        <v/>
      </c>
      <c r="N327" s="16" t="str">
        <f>IF(MAX(data!J:J)&lt;'Daily status(all)'!B327,"",H327+J327+L327)</f>
        <v/>
      </c>
      <c r="O327" s="15" t="str">
        <f>IF(MAX(data!J:J)&lt;'Daily status(all)'!B327,"",N327/$N$8)</f>
        <v/>
      </c>
      <c r="P327" s="17" t="str">
        <f t="shared" si="4"/>
        <v/>
      </c>
    </row>
    <row r="328" spans="1:16" x14ac:dyDescent="0.25">
      <c r="A328" s="12">
        <v>43617</v>
      </c>
      <c r="B328" s="8">
        <v>20760218</v>
      </c>
      <c r="C328" s="13" t="s">
        <v>332</v>
      </c>
      <c r="D328" s="14" t="str">
        <f>IF(MAX(data!D:D)&lt;'Daily status(all)'!A328,"",SUMIFS(data!$E:$E,data!$C:$C,11000,data!$D:$D,"&lt;="&amp;'Daily status(all)'!$A328)/100000)</f>
        <v/>
      </c>
      <c r="E328" s="14" t="str">
        <f>IF(MAX(data!D:D)&lt;'Daily status(all)'!A328,"",SUMIFS(data!$E:$E,data!$C:$C,14000,data!$D:$D,"&lt;="&amp;'Daily status(all)'!$A328)/100000)</f>
        <v/>
      </c>
      <c r="F328" s="14" t="str">
        <f>IF(MAX(data!D:D)&lt;'Daily status(all)'!A328,"",SUM(D328:E328))</f>
        <v/>
      </c>
      <c r="G328" s="15" t="str">
        <f>IF(MAX(data!D:D)&lt;'Daily status(all)'!A328,"",F328/$F$8)</f>
        <v/>
      </c>
      <c r="H328" s="14" t="str">
        <f>IF(MAX(data!J:J)&lt;'Daily status(all)'!B328,"",SUM(SUMIFS(data!$K:$K,data!$I:$I,{"STATE_TRANSFER","LOCAL_TRANSFER","OTHER_RECURRENT"},data!J:J,"&lt;="&amp;'Daily status(all)'!B328)/100000))</f>
        <v/>
      </c>
      <c r="I328" s="15" t="str">
        <f>IF(MAX(data!J:J)&lt;'Daily status(all)'!B328,"",H328/$H$8)</f>
        <v/>
      </c>
      <c r="J328" s="14" t="str">
        <f>IF(MAX(data!J:J)&lt;'Daily status(all)'!B328,"",SUM(SUMIFS(data!$K:$K,data!$I:$I,{"CAPITAL_EXP"},data!J:J,"&lt;="&amp;'Daily status(all)'!B328)/100000))</f>
        <v/>
      </c>
      <c r="K328" s="15" t="str">
        <f>IF(MAX(data!J:J)&lt;'Daily status(all)'!B328,"",J328/$J$8)</f>
        <v/>
      </c>
      <c r="L328" s="14" t="str">
        <f>IF(MAX(data!J:J)&lt;'Daily status(all)'!B328,"",SUM(SUMIFS(data!$K:$K,data!$I:$I,{31100,31200,32100,32200},data!J:J,"&lt;="&amp;'Daily status(all)'!B328)/100000))</f>
        <v/>
      </c>
      <c r="M328" s="15" t="str">
        <f>IF(MAX(data!J:J)&lt;'Daily status(all)'!B328,"",L328/$L$8)</f>
        <v/>
      </c>
      <c r="N328" s="16" t="str">
        <f>IF(MAX(data!J:J)&lt;'Daily status(all)'!B328,"",H328+J328+L328)</f>
        <v/>
      </c>
      <c r="O328" s="15" t="str">
        <f>IF(MAX(data!J:J)&lt;'Daily status(all)'!B328,"",N328/$N$8)</f>
        <v/>
      </c>
      <c r="P328" s="17" t="str">
        <f t="shared" si="4"/>
        <v/>
      </c>
    </row>
    <row r="329" spans="1:16" x14ac:dyDescent="0.25">
      <c r="A329" s="12">
        <v>43618</v>
      </c>
      <c r="B329" s="8">
        <v>20760219</v>
      </c>
      <c r="C329" s="13" t="s">
        <v>333</v>
      </c>
      <c r="D329" s="14" t="str">
        <f>IF(MAX(data!D:D)&lt;'Daily status(all)'!A329,"",SUMIFS(data!$E:$E,data!$C:$C,11000,data!$D:$D,"&lt;="&amp;'Daily status(all)'!$A329)/100000)</f>
        <v/>
      </c>
      <c r="E329" s="14" t="str">
        <f>IF(MAX(data!D:D)&lt;'Daily status(all)'!A329,"",SUMIFS(data!$E:$E,data!$C:$C,14000,data!$D:$D,"&lt;="&amp;'Daily status(all)'!$A329)/100000)</f>
        <v/>
      </c>
      <c r="F329" s="14" t="str">
        <f>IF(MAX(data!D:D)&lt;'Daily status(all)'!A329,"",SUM(D329:E329))</f>
        <v/>
      </c>
      <c r="G329" s="15" t="str">
        <f>IF(MAX(data!D:D)&lt;'Daily status(all)'!A329,"",F329/$F$8)</f>
        <v/>
      </c>
      <c r="H329" s="14" t="str">
        <f>IF(MAX(data!J:J)&lt;'Daily status(all)'!B329,"",SUM(SUMIFS(data!$K:$K,data!$I:$I,{"STATE_TRANSFER","LOCAL_TRANSFER","OTHER_RECURRENT"},data!J:J,"&lt;="&amp;'Daily status(all)'!B329)/100000))</f>
        <v/>
      </c>
      <c r="I329" s="15" t="str">
        <f>IF(MAX(data!J:J)&lt;'Daily status(all)'!B329,"",H329/$H$8)</f>
        <v/>
      </c>
      <c r="J329" s="14" t="str">
        <f>IF(MAX(data!J:J)&lt;'Daily status(all)'!B329,"",SUM(SUMIFS(data!$K:$K,data!$I:$I,{"CAPITAL_EXP"},data!J:J,"&lt;="&amp;'Daily status(all)'!B329)/100000))</f>
        <v/>
      </c>
      <c r="K329" s="15" t="str">
        <f>IF(MAX(data!J:J)&lt;'Daily status(all)'!B329,"",J329/$J$8)</f>
        <v/>
      </c>
      <c r="L329" s="14" t="str">
        <f>IF(MAX(data!J:J)&lt;'Daily status(all)'!B329,"",SUM(SUMIFS(data!$K:$K,data!$I:$I,{31100,31200,32100,32200},data!J:J,"&lt;="&amp;'Daily status(all)'!B329)/100000))</f>
        <v/>
      </c>
      <c r="M329" s="15" t="str">
        <f>IF(MAX(data!J:J)&lt;'Daily status(all)'!B329,"",L329/$L$8)</f>
        <v/>
      </c>
      <c r="N329" s="16" t="str">
        <f>IF(MAX(data!J:J)&lt;'Daily status(all)'!B329,"",H329+J329+L329)</f>
        <v/>
      </c>
      <c r="O329" s="15" t="str">
        <f>IF(MAX(data!J:J)&lt;'Daily status(all)'!B329,"",N329/$N$8)</f>
        <v/>
      </c>
      <c r="P329" s="17" t="str">
        <f t="shared" si="4"/>
        <v/>
      </c>
    </row>
    <row r="330" spans="1:16" x14ac:dyDescent="0.25">
      <c r="A330" s="12">
        <v>43619</v>
      </c>
      <c r="B330" s="8">
        <v>20760220</v>
      </c>
      <c r="C330" s="13" t="s">
        <v>334</v>
      </c>
      <c r="D330" s="14" t="str">
        <f>IF(MAX(data!D:D)&lt;'Daily status(all)'!A330,"",SUMIFS(data!$E:$E,data!$C:$C,11000,data!$D:$D,"&lt;="&amp;'Daily status(all)'!$A330)/100000)</f>
        <v/>
      </c>
      <c r="E330" s="14" t="str">
        <f>IF(MAX(data!D:D)&lt;'Daily status(all)'!A330,"",SUMIFS(data!$E:$E,data!$C:$C,14000,data!$D:$D,"&lt;="&amp;'Daily status(all)'!$A330)/100000)</f>
        <v/>
      </c>
      <c r="F330" s="14" t="str">
        <f>IF(MAX(data!D:D)&lt;'Daily status(all)'!A330,"",SUM(D330:E330))</f>
        <v/>
      </c>
      <c r="G330" s="15" t="str">
        <f>IF(MAX(data!D:D)&lt;'Daily status(all)'!A330,"",F330/$F$8)</f>
        <v/>
      </c>
      <c r="H330" s="14" t="str">
        <f>IF(MAX(data!J:J)&lt;'Daily status(all)'!B330,"",SUM(SUMIFS(data!$K:$K,data!$I:$I,{"STATE_TRANSFER","LOCAL_TRANSFER","OTHER_RECURRENT"},data!J:J,"&lt;="&amp;'Daily status(all)'!B330)/100000))</f>
        <v/>
      </c>
      <c r="I330" s="15" t="str">
        <f>IF(MAX(data!J:J)&lt;'Daily status(all)'!B330,"",H330/$H$8)</f>
        <v/>
      </c>
      <c r="J330" s="14" t="str">
        <f>IF(MAX(data!J:J)&lt;'Daily status(all)'!B330,"",SUM(SUMIFS(data!$K:$K,data!$I:$I,{"CAPITAL_EXP"},data!J:J,"&lt;="&amp;'Daily status(all)'!B330)/100000))</f>
        <v/>
      </c>
      <c r="K330" s="15" t="str">
        <f>IF(MAX(data!J:J)&lt;'Daily status(all)'!B330,"",J330/$J$8)</f>
        <v/>
      </c>
      <c r="L330" s="14" t="str">
        <f>IF(MAX(data!J:J)&lt;'Daily status(all)'!B330,"",SUM(SUMIFS(data!$K:$K,data!$I:$I,{31100,31200,32100,32200},data!J:J,"&lt;="&amp;'Daily status(all)'!B330)/100000))</f>
        <v/>
      </c>
      <c r="M330" s="15" t="str">
        <f>IF(MAX(data!J:J)&lt;'Daily status(all)'!B330,"",L330/$L$8)</f>
        <v/>
      </c>
      <c r="N330" s="16" t="str">
        <f>IF(MAX(data!J:J)&lt;'Daily status(all)'!B330,"",H330+J330+L330)</f>
        <v/>
      </c>
      <c r="O330" s="15" t="str">
        <f>IF(MAX(data!J:J)&lt;'Daily status(all)'!B330,"",N330/$N$8)</f>
        <v/>
      </c>
      <c r="P330" s="17" t="str">
        <f t="shared" ref="P330:P373" si="5">IFERROR(F330/N330,"")</f>
        <v/>
      </c>
    </row>
    <row r="331" spans="1:16" x14ac:dyDescent="0.25">
      <c r="A331" s="12">
        <v>43620</v>
      </c>
      <c r="B331" s="8">
        <v>20760221</v>
      </c>
      <c r="C331" s="13" t="s">
        <v>335</v>
      </c>
      <c r="D331" s="14" t="str">
        <f>IF(MAX(data!D:D)&lt;'Daily status(all)'!A331,"",SUMIFS(data!$E:$E,data!$C:$C,11000,data!$D:$D,"&lt;="&amp;'Daily status(all)'!$A331)/100000)</f>
        <v/>
      </c>
      <c r="E331" s="14" t="str">
        <f>IF(MAX(data!D:D)&lt;'Daily status(all)'!A331,"",SUMIFS(data!$E:$E,data!$C:$C,14000,data!$D:$D,"&lt;="&amp;'Daily status(all)'!$A331)/100000)</f>
        <v/>
      </c>
      <c r="F331" s="14" t="str">
        <f>IF(MAX(data!D:D)&lt;'Daily status(all)'!A331,"",SUM(D331:E331))</f>
        <v/>
      </c>
      <c r="G331" s="15" t="str">
        <f>IF(MAX(data!D:D)&lt;'Daily status(all)'!A331,"",F331/$F$8)</f>
        <v/>
      </c>
      <c r="H331" s="14" t="str">
        <f>IF(MAX(data!J:J)&lt;'Daily status(all)'!B331,"",SUM(SUMIFS(data!$K:$K,data!$I:$I,{"STATE_TRANSFER","LOCAL_TRANSFER","OTHER_RECURRENT"},data!J:J,"&lt;="&amp;'Daily status(all)'!B331)/100000))</f>
        <v/>
      </c>
      <c r="I331" s="15" t="str">
        <f>IF(MAX(data!J:J)&lt;'Daily status(all)'!B331,"",H331/$H$8)</f>
        <v/>
      </c>
      <c r="J331" s="14" t="str">
        <f>IF(MAX(data!J:J)&lt;'Daily status(all)'!B331,"",SUM(SUMIFS(data!$K:$K,data!$I:$I,{"CAPITAL_EXP"},data!J:J,"&lt;="&amp;'Daily status(all)'!B331)/100000))</f>
        <v/>
      </c>
      <c r="K331" s="15" t="str">
        <f>IF(MAX(data!J:J)&lt;'Daily status(all)'!B331,"",J331/$J$8)</f>
        <v/>
      </c>
      <c r="L331" s="14" t="str">
        <f>IF(MAX(data!J:J)&lt;'Daily status(all)'!B331,"",SUM(SUMIFS(data!$K:$K,data!$I:$I,{31100,31200,32100,32200},data!J:J,"&lt;="&amp;'Daily status(all)'!B331)/100000))</f>
        <v/>
      </c>
      <c r="M331" s="15" t="str">
        <f>IF(MAX(data!J:J)&lt;'Daily status(all)'!B331,"",L331/$L$8)</f>
        <v/>
      </c>
      <c r="N331" s="16" t="str">
        <f>IF(MAX(data!J:J)&lt;'Daily status(all)'!B331,"",H331+J331+L331)</f>
        <v/>
      </c>
      <c r="O331" s="15" t="str">
        <f>IF(MAX(data!J:J)&lt;'Daily status(all)'!B331,"",N331/$N$8)</f>
        <v/>
      </c>
      <c r="P331" s="17" t="str">
        <f t="shared" si="5"/>
        <v/>
      </c>
    </row>
    <row r="332" spans="1:16" x14ac:dyDescent="0.25">
      <c r="A332" s="12">
        <v>43621</v>
      </c>
      <c r="B332" s="8">
        <v>20760222</v>
      </c>
      <c r="C332" s="13" t="s">
        <v>336</v>
      </c>
      <c r="D332" s="14" t="str">
        <f>IF(MAX(data!D:D)&lt;'Daily status(all)'!A332,"",SUMIFS(data!$E:$E,data!$C:$C,11000,data!$D:$D,"&lt;="&amp;'Daily status(all)'!$A332)/100000)</f>
        <v/>
      </c>
      <c r="E332" s="14" t="str">
        <f>IF(MAX(data!D:D)&lt;'Daily status(all)'!A332,"",SUMIFS(data!$E:$E,data!$C:$C,14000,data!$D:$D,"&lt;="&amp;'Daily status(all)'!$A332)/100000)</f>
        <v/>
      </c>
      <c r="F332" s="14" t="str">
        <f>IF(MAX(data!D:D)&lt;'Daily status(all)'!A332,"",SUM(D332:E332))</f>
        <v/>
      </c>
      <c r="G332" s="15" t="str">
        <f>IF(MAX(data!D:D)&lt;'Daily status(all)'!A332,"",F332/$F$8)</f>
        <v/>
      </c>
      <c r="H332" s="14" t="str">
        <f>IF(MAX(data!J:J)&lt;'Daily status(all)'!B332,"",SUM(SUMIFS(data!$K:$K,data!$I:$I,{"STATE_TRANSFER","LOCAL_TRANSFER","OTHER_RECURRENT"},data!J:J,"&lt;="&amp;'Daily status(all)'!B332)/100000))</f>
        <v/>
      </c>
      <c r="I332" s="15" t="str">
        <f>IF(MAX(data!J:J)&lt;'Daily status(all)'!B332,"",H332/$H$8)</f>
        <v/>
      </c>
      <c r="J332" s="14" t="str">
        <f>IF(MAX(data!J:J)&lt;'Daily status(all)'!B332,"",SUM(SUMIFS(data!$K:$K,data!$I:$I,{"CAPITAL_EXP"},data!J:J,"&lt;="&amp;'Daily status(all)'!B332)/100000))</f>
        <v/>
      </c>
      <c r="K332" s="15" t="str">
        <f>IF(MAX(data!J:J)&lt;'Daily status(all)'!B332,"",J332/$J$8)</f>
        <v/>
      </c>
      <c r="L332" s="14" t="str">
        <f>IF(MAX(data!J:J)&lt;'Daily status(all)'!B332,"",SUM(SUMIFS(data!$K:$K,data!$I:$I,{31100,31200,32100,32200},data!J:J,"&lt;="&amp;'Daily status(all)'!B332)/100000))</f>
        <v/>
      </c>
      <c r="M332" s="15" t="str">
        <f>IF(MAX(data!J:J)&lt;'Daily status(all)'!B332,"",L332/$L$8)</f>
        <v/>
      </c>
      <c r="N332" s="16" t="str">
        <f>IF(MAX(data!J:J)&lt;'Daily status(all)'!B332,"",H332+J332+L332)</f>
        <v/>
      </c>
      <c r="O332" s="15" t="str">
        <f>IF(MAX(data!J:J)&lt;'Daily status(all)'!B332,"",N332/$N$8)</f>
        <v/>
      </c>
      <c r="P332" s="17" t="str">
        <f t="shared" si="5"/>
        <v/>
      </c>
    </row>
    <row r="333" spans="1:16" x14ac:dyDescent="0.25">
      <c r="A333" s="12">
        <v>43622</v>
      </c>
      <c r="B333" s="8">
        <v>20760223</v>
      </c>
      <c r="C333" s="13" t="s">
        <v>337</v>
      </c>
      <c r="D333" s="14" t="str">
        <f>IF(MAX(data!D:D)&lt;'Daily status(all)'!A333,"",SUMIFS(data!$E:$E,data!$C:$C,11000,data!$D:$D,"&lt;="&amp;'Daily status(all)'!$A333)/100000)</f>
        <v/>
      </c>
      <c r="E333" s="14" t="str">
        <f>IF(MAX(data!D:D)&lt;'Daily status(all)'!A333,"",SUMIFS(data!$E:$E,data!$C:$C,14000,data!$D:$D,"&lt;="&amp;'Daily status(all)'!$A333)/100000)</f>
        <v/>
      </c>
      <c r="F333" s="14" t="str">
        <f>IF(MAX(data!D:D)&lt;'Daily status(all)'!A333,"",SUM(D333:E333))</f>
        <v/>
      </c>
      <c r="G333" s="15" t="str">
        <f>IF(MAX(data!D:D)&lt;'Daily status(all)'!A333,"",F333/$F$8)</f>
        <v/>
      </c>
      <c r="H333" s="14" t="str">
        <f>IF(MAX(data!J:J)&lt;'Daily status(all)'!B333,"",SUM(SUMIFS(data!$K:$K,data!$I:$I,{"STATE_TRANSFER","LOCAL_TRANSFER","OTHER_RECURRENT"},data!J:J,"&lt;="&amp;'Daily status(all)'!B333)/100000))</f>
        <v/>
      </c>
      <c r="I333" s="15" t="str">
        <f>IF(MAX(data!J:J)&lt;'Daily status(all)'!B333,"",H333/$H$8)</f>
        <v/>
      </c>
      <c r="J333" s="14" t="str">
        <f>IF(MAX(data!J:J)&lt;'Daily status(all)'!B333,"",SUM(SUMIFS(data!$K:$K,data!$I:$I,{"CAPITAL_EXP"},data!J:J,"&lt;="&amp;'Daily status(all)'!B333)/100000))</f>
        <v/>
      </c>
      <c r="K333" s="15" t="str">
        <f>IF(MAX(data!J:J)&lt;'Daily status(all)'!B333,"",J333/$J$8)</f>
        <v/>
      </c>
      <c r="L333" s="14" t="str">
        <f>IF(MAX(data!J:J)&lt;'Daily status(all)'!B333,"",SUM(SUMIFS(data!$K:$K,data!$I:$I,{31100,31200,32100,32200},data!J:J,"&lt;="&amp;'Daily status(all)'!B333)/100000))</f>
        <v/>
      </c>
      <c r="M333" s="15" t="str">
        <f>IF(MAX(data!J:J)&lt;'Daily status(all)'!B333,"",L333/$L$8)</f>
        <v/>
      </c>
      <c r="N333" s="16" t="str">
        <f>IF(MAX(data!J:J)&lt;'Daily status(all)'!B333,"",H333+J333+L333)</f>
        <v/>
      </c>
      <c r="O333" s="15" t="str">
        <f>IF(MAX(data!J:J)&lt;'Daily status(all)'!B333,"",N333/$N$8)</f>
        <v/>
      </c>
      <c r="P333" s="17" t="str">
        <f t="shared" si="5"/>
        <v/>
      </c>
    </row>
    <row r="334" spans="1:16" x14ac:dyDescent="0.25">
      <c r="A334" s="12">
        <v>43623</v>
      </c>
      <c r="B334" s="8">
        <v>20760224</v>
      </c>
      <c r="C334" s="13" t="s">
        <v>338</v>
      </c>
      <c r="D334" s="14" t="str">
        <f>IF(MAX(data!D:D)&lt;'Daily status(all)'!A334,"",SUMIFS(data!$E:$E,data!$C:$C,11000,data!$D:$D,"&lt;="&amp;'Daily status(all)'!$A334)/100000)</f>
        <v/>
      </c>
      <c r="E334" s="14" t="str">
        <f>IF(MAX(data!D:D)&lt;'Daily status(all)'!A334,"",SUMIFS(data!$E:$E,data!$C:$C,14000,data!$D:$D,"&lt;="&amp;'Daily status(all)'!$A334)/100000)</f>
        <v/>
      </c>
      <c r="F334" s="14" t="str">
        <f>IF(MAX(data!D:D)&lt;'Daily status(all)'!A334,"",SUM(D334:E334))</f>
        <v/>
      </c>
      <c r="G334" s="15" t="str">
        <f>IF(MAX(data!D:D)&lt;'Daily status(all)'!A334,"",F334/$F$8)</f>
        <v/>
      </c>
      <c r="H334" s="14" t="str">
        <f>IF(MAX(data!J:J)&lt;'Daily status(all)'!B334,"",SUM(SUMIFS(data!$K:$K,data!$I:$I,{"STATE_TRANSFER","LOCAL_TRANSFER","OTHER_RECURRENT"},data!J:J,"&lt;="&amp;'Daily status(all)'!B334)/100000))</f>
        <v/>
      </c>
      <c r="I334" s="15" t="str">
        <f>IF(MAX(data!J:J)&lt;'Daily status(all)'!B334,"",H334/$H$8)</f>
        <v/>
      </c>
      <c r="J334" s="14" t="str">
        <f>IF(MAX(data!J:J)&lt;'Daily status(all)'!B334,"",SUM(SUMIFS(data!$K:$K,data!$I:$I,{"CAPITAL_EXP"},data!J:J,"&lt;="&amp;'Daily status(all)'!B334)/100000))</f>
        <v/>
      </c>
      <c r="K334" s="15" t="str">
        <f>IF(MAX(data!J:J)&lt;'Daily status(all)'!B334,"",J334/$J$8)</f>
        <v/>
      </c>
      <c r="L334" s="14" t="str">
        <f>IF(MAX(data!J:J)&lt;'Daily status(all)'!B334,"",SUM(SUMIFS(data!$K:$K,data!$I:$I,{31100,31200,32100,32200},data!J:J,"&lt;="&amp;'Daily status(all)'!B334)/100000))</f>
        <v/>
      </c>
      <c r="M334" s="15" t="str">
        <f>IF(MAX(data!J:J)&lt;'Daily status(all)'!B334,"",L334/$L$8)</f>
        <v/>
      </c>
      <c r="N334" s="16" t="str">
        <f>IF(MAX(data!J:J)&lt;'Daily status(all)'!B334,"",H334+J334+L334)</f>
        <v/>
      </c>
      <c r="O334" s="15" t="str">
        <f>IF(MAX(data!J:J)&lt;'Daily status(all)'!B334,"",N334/$N$8)</f>
        <v/>
      </c>
      <c r="P334" s="17" t="str">
        <f t="shared" si="5"/>
        <v/>
      </c>
    </row>
    <row r="335" spans="1:16" x14ac:dyDescent="0.25">
      <c r="A335" s="12">
        <v>43624</v>
      </c>
      <c r="B335" s="8">
        <v>20760225</v>
      </c>
      <c r="C335" s="13" t="s">
        <v>339</v>
      </c>
      <c r="D335" s="14" t="str">
        <f>IF(MAX(data!D:D)&lt;'Daily status(all)'!A335,"",SUMIFS(data!$E:$E,data!$C:$C,11000,data!$D:$D,"&lt;="&amp;'Daily status(all)'!$A335)/100000)</f>
        <v/>
      </c>
      <c r="E335" s="14" t="str">
        <f>IF(MAX(data!D:D)&lt;'Daily status(all)'!A335,"",SUMIFS(data!$E:$E,data!$C:$C,14000,data!$D:$D,"&lt;="&amp;'Daily status(all)'!$A335)/100000)</f>
        <v/>
      </c>
      <c r="F335" s="14" t="str">
        <f>IF(MAX(data!D:D)&lt;'Daily status(all)'!A335,"",SUM(D335:E335))</f>
        <v/>
      </c>
      <c r="G335" s="15" t="str">
        <f>IF(MAX(data!D:D)&lt;'Daily status(all)'!A335,"",F335/$F$8)</f>
        <v/>
      </c>
      <c r="H335" s="14" t="str">
        <f>IF(MAX(data!J:J)&lt;'Daily status(all)'!B335,"",SUM(SUMIFS(data!$K:$K,data!$I:$I,{"STATE_TRANSFER","LOCAL_TRANSFER","OTHER_RECURRENT"},data!J:J,"&lt;="&amp;'Daily status(all)'!B335)/100000))</f>
        <v/>
      </c>
      <c r="I335" s="15" t="str">
        <f>IF(MAX(data!J:J)&lt;'Daily status(all)'!B335,"",H335/$H$8)</f>
        <v/>
      </c>
      <c r="J335" s="14" t="str">
        <f>IF(MAX(data!J:J)&lt;'Daily status(all)'!B335,"",SUM(SUMIFS(data!$K:$K,data!$I:$I,{"CAPITAL_EXP"},data!J:J,"&lt;="&amp;'Daily status(all)'!B335)/100000))</f>
        <v/>
      </c>
      <c r="K335" s="15" t="str">
        <f>IF(MAX(data!J:J)&lt;'Daily status(all)'!B335,"",J335/$J$8)</f>
        <v/>
      </c>
      <c r="L335" s="14" t="str">
        <f>IF(MAX(data!J:J)&lt;'Daily status(all)'!B335,"",SUM(SUMIFS(data!$K:$K,data!$I:$I,{31100,31200,32100,32200},data!J:J,"&lt;="&amp;'Daily status(all)'!B335)/100000))</f>
        <v/>
      </c>
      <c r="M335" s="15" t="str">
        <f>IF(MAX(data!J:J)&lt;'Daily status(all)'!B335,"",L335/$L$8)</f>
        <v/>
      </c>
      <c r="N335" s="16" t="str">
        <f>IF(MAX(data!J:J)&lt;'Daily status(all)'!B335,"",H335+J335+L335)</f>
        <v/>
      </c>
      <c r="O335" s="15" t="str">
        <f>IF(MAX(data!J:J)&lt;'Daily status(all)'!B335,"",N335/$N$8)</f>
        <v/>
      </c>
      <c r="P335" s="17" t="str">
        <f t="shared" si="5"/>
        <v/>
      </c>
    </row>
    <row r="336" spans="1:16" x14ac:dyDescent="0.25">
      <c r="A336" s="12">
        <v>43625</v>
      </c>
      <c r="B336" s="8">
        <v>20760226</v>
      </c>
      <c r="C336" s="13" t="s">
        <v>340</v>
      </c>
      <c r="D336" s="14" t="str">
        <f>IF(MAX(data!D:D)&lt;'Daily status(all)'!A336,"",SUMIFS(data!$E:$E,data!$C:$C,11000,data!$D:$D,"&lt;="&amp;'Daily status(all)'!$A336)/100000)</f>
        <v/>
      </c>
      <c r="E336" s="14" t="str">
        <f>IF(MAX(data!D:D)&lt;'Daily status(all)'!A336,"",SUMIFS(data!$E:$E,data!$C:$C,14000,data!$D:$D,"&lt;="&amp;'Daily status(all)'!$A336)/100000)</f>
        <v/>
      </c>
      <c r="F336" s="14" t="str">
        <f>IF(MAX(data!D:D)&lt;'Daily status(all)'!A336,"",SUM(D336:E336))</f>
        <v/>
      </c>
      <c r="G336" s="15" t="str">
        <f>IF(MAX(data!D:D)&lt;'Daily status(all)'!A336,"",F336/$F$8)</f>
        <v/>
      </c>
      <c r="H336" s="14" t="str">
        <f>IF(MAX(data!J:J)&lt;'Daily status(all)'!B336,"",SUM(SUMIFS(data!$K:$K,data!$I:$I,{"STATE_TRANSFER","LOCAL_TRANSFER","OTHER_RECURRENT"},data!J:J,"&lt;="&amp;'Daily status(all)'!B336)/100000))</f>
        <v/>
      </c>
      <c r="I336" s="15" t="str">
        <f>IF(MAX(data!J:J)&lt;'Daily status(all)'!B336,"",H336/$H$8)</f>
        <v/>
      </c>
      <c r="J336" s="14" t="str">
        <f>IF(MAX(data!J:J)&lt;'Daily status(all)'!B336,"",SUM(SUMIFS(data!$K:$K,data!$I:$I,{"CAPITAL_EXP"},data!J:J,"&lt;="&amp;'Daily status(all)'!B336)/100000))</f>
        <v/>
      </c>
      <c r="K336" s="15" t="str">
        <f>IF(MAX(data!J:J)&lt;'Daily status(all)'!B336,"",J336/$J$8)</f>
        <v/>
      </c>
      <c r="L336" s="14" t="str">
        <f>IF(MAX(data!J:J)&lt;'Daily status(all)'!B336,"",SUM(SUMIFS(data!$K:$K,data!$I:$I,{31100,31200,32100,32200},data!J:J,"&lt;="&amp;'Daily status(all)'!B336)/100000))</f>
        <v/>
      </c>
      <c r="M336" s="15" t="str">
        <f>IF(MAX(data!J:J)&lt;'Daily status(all)'!B336,"",L336/$L$8)</f>
        <v/>
      </c>
      <c r="N336" s="16" t="str">
        <f>IF(MAX(data!J:J)&lt;'Daily status(all)'!B336,"",H336+J336+L336)</f>
        <v/>
      </c>
      <c r="O336" s="15" t="str">
        <f>IF(MAX(data!J:J)&lt;'Daily status(all)'!B336,"",N336/$N$8)</f>
        <v/>
      </c>
      <c r="P336" s="17" t="str">
        <f t="shared" si="5"/>
        <v/>
      </c>
    </row>
    <row r="337" spans="1:16" x14ac:dyDescent="0.25">
      <c r="A337" s="12">
        <v>43626</v>
      </c>
      <c r="B337" s="8">
        <v>20760227</v>
      </c>
      <c r="C337" s="13" t="s">
        <v>341</v>
      </c>
      <c r="D337" s="14" t="str">
        <f>IF(MAX(data!D:D)&lt;'Daily status(all)'!A337,"",SUMIFS(data!$E:$E,data!$C:$C,11000,data!$D:$D,"&lt;="&amp;'Daily status(all)'!$A337)/100000)</f>
        <v/>
      </c>
      <c r="E337" s="14" t="str">
        <f>IF(MAX(data!D:D)&lt;'Daily status(all)'!A337,"",SUMIFS(data!$E:$E,data!$C:$C,14000,data!$D:$D,"&lt;="&amp;'Daily status(all)'!$A337)/100000)</f>
        <v/>
      </c>
      <c r="F337" s="14" t="str">
        <f>IF(MAX(data!D:D)&lt;'Daily status(all)'!A337,"",SUM(D337:E337))</f>
        <v/>
      </c>
      <c r="G337" s="15" t="str">
        <f>IF(MAX(data!D:D)&lt;'Daily status(all)'!A337,"",F337/$F$8)</f>
        <v/>
      </c>
      <c r="H337" s="14" t="str">
        <f>IF(MAX(data!J:J)&lt;'Daily status(all)'!B337,"",SUM(SUMIFS(data!$K:$K,data!$I:$I,{"STATE_TRANSFER","LOCAL_TRANSFER","OTHER_RECURRENT"},data!J:J,"&lt;="&amp;'Daily status(all)'!B337)/100000))</f>
        <v/>
      </c>
      <c r="I337" s="15" t="str">
        <f>IF(MAX(data!J:J)&lt;'Daily status(all)'!B337,"",H337/$H$8)</f>
        <v/>
      </c>
      <c r="J337" s="14" t="str">
        <f>IF(MAX(data!J:J)&lt;'Daily status(all)'!B337,"",SUM(SUMIFS(data!$K:$K,data!$I:$I,{"CAPITAL_EXP"},data!J:J,"&lt;="&amp;'Daily status(all)'!B337)/100000))</f>
        <v/>
      </c>
      <c r="K337" s="15" t="str">
        <f>IF(MAX(data!J:J)&lt;'Daily status(all)'!B337,"",J337/$J$8)</f>
        <v/>
      </c>
      <c r="L337" s="14" t="str">
        <f>IF(MAX(data!J:J)&lt;'Daily status(all)'!B337,"",SUM(SUMIFS(data!$K:$K,data!$I:$I,{31100,31200,32100,32200},data!J:J,"&lt;="&amp;'Daily status(all)'!B337)/100000))</f>
        <v/>
      </c>
      <c r="M337" s="15" t="str">
        <f>IF(MAX(data!J:J)&lt;'Daily status(all)'!B337,"",L337/$L$8)</f>
        <v/>
      </c>
      <c r="N337" s="16" t="str">
        <f>IF(MAX(data!J:J)&lt;'Daily status(all)'!B337,"",H337+J337+L337)</f>
        <v/>
      </c>
      <c r="O337" s="15" t="str">
        <f>IF(MAX(data!J:J)&lt;'Daily status(all)'!B337,"",N337/$N$8)</f>
        <v/>
      </c>
      <c r="P337" s="17" t="str">
        <f t="shared" si="5"/>
        <v/>
      </c>
    </row>
    <row r="338" spans="1:16" x14ac:dyDescent="0.25">
      <c r="A338" s="12">
        <v>43627</v>
      </c>
      <c r="B338" s="8">
        <v>20760228</v>
      </c>
      <c r="C338" s="13" t="s">
        <v>342</v>
      </c>
      <c r="D338" s="14" t="str">
        <f>IF(MAX(data!D:D)&lt;'Daily status(all)'!A338,"",SUMIFS(data!$E:$E,data!$C:$C,11000,data!$D:$D,"&lt;="&amp;'Daily status(all)'!$A338)/100000)</f>
        <v/>
      </c>
      <c r="E338" s="14" t="str">
        <f>IF(MAX(data!D:D)&lt;'Daily status(all)'!A338,"",SUMIFS(data!$E:$E,data!$C:$C,14000,data!$D:$D,"&lt;="&amp;'Daily status(all)'!$A338)/100000)</f>
        <v/>
      </c>
      <c r="F338" s="14" t="str">
        <f>IF(MAX(data!D:D)&lt;'Daily status(all)'!A338,"",SUM(D338:E338))</f>
        <v/>
      </c>
      <c r="G338" s="15" t="str">
        <f>IF(MAX(data!D:D)&lt;'Daily status(all)'!A338,"",F338/$F$8)</f>
        <v/>
      </c>
      <c r="H338" s="14" t="str">
        <f>IF(MAX(data!J:J)&lt;'Daily status(all)'!B338,"",SUM(SUMIFS(data!$K:$K,data!$I:$I,{"STATE_TRANSFER","LOCAL_TRANSFER","OTHER_RECURRENT"},data!J:J,"&lt;="&amp;'Daily status(all)'!B338)/100000))</f>
        <v/>
      </c>
      <c r="I338" s="15" t="str">
        <f>IF(MAX(data!J:J)&lt;'Daily status(all)'!B338,"",H338/$H$8)</f>
        <v/>
      </c>
      <c r="J338" s="14" t="str">
        <f>IF(MAX(data!J:J)&lt;'Daily status(all)'!B338,"",SUM(SUMIFS(data!$K:$K,data!$I:$I,{"CAPITAL_EXP"},data!J:J,"&lt;="&amp;'Daily status(all)'!B338)/100000))</f>
        <v/>
      </c>
      <c r="K338" s="15" t="str">
        <f>IF(MAX(data!J:J)&lt;'Daily status(all)'!B338,"",J338/$J$8)</f>
        <v/>
      </c>
      <c r="L338" s="14" t="str">
        <f>IF(MAX(data!J:J)&lt;'Daily status(all)'!B338,"",SUM(SUMIFS(data!$K:$K,data!$I:$I,{31100,31200,32100,32200},data!J:J,"&lt;="&amp;'Daily status(all)'!B338)/100000))</f>
        <v/>
      </c>
      <c r="M338" s="15" t="str">
        <f>IF(MAX(data!J:J)&lt;'Daily status(all)'!B338,"",L338/$L$8)</f>
        <v/>
      </c>
      <c r="N338" s="16" t="str">
        <f>IF(MAX(data!J:J)&lt;'Daily status(all)'!B338,"",H338+J338+L338)</f>
        <v/>
      </c>
      <c r="O338" s="15" t="str">
        <f>IF(MAX(data!J:J)&lt;'Daily status(all)'!B338,"",N338/$N$8)</f>
        <v/>
      </c>
      <c r="P338" s="17" t="str">
        <f t="shared" si="5"/>
        <v/>
      </c>
    </row>
    <row r="339" spans="1:16" x14ac:dyDescent="0.25">
      <c r="A339" s="12">
        <v>43628</v>
      </c>
      <c r="B339" s="8">
        <v>20760229</v>
      </c>
      <c r="C339" s="13" t="s">
        <v>343</v>
      </c>
      <c r="D339" s="14" t="str">
        <f>IF(MAX(data!D:D)&lt;'Daily status(all)'!A339,"",SUMIFS(data!$E:$E,data!$C:$C,11000,data!$D:$D,"&lt;="&amp;'Daily status(all)'!$A339)/100000)</f>
        <v/>
      </c>
      <c r="E339" s="14" t="str">
        <f>IF(MAX(data!D:D)&lt;'Daily status(all)'!A339,"",SUMIFS(data!$E:$E,data!$C:$C,14000,data!$D:$D,"&lt;="&amp;'Daily status(all)'!$A339)/100000)</f>
        <v/>
      </c>
      <c r="F339" s="14" t="str">
        <f>IF(MAX(data!D:D)&lt;'Daily status(all)'!A339,"",SUM(D339:E339))</f>
        <v/>
      </c>
      <c r="G339" s="15" t="str">
        <f>IF(MAX(data!D:D)&lt;'Daily status(all)'!A339,"",F339/$F$8)</f>
        <v/>
      </c>
      <c r="H339" s="14" t="str">
        <f>IF(MAX(data!J:J)&lt;'Daily status(all)'!B339,"",SUM(SUMIFS(data!$K:$K,data!$I:$I,{"STATE_TRANSFER","LOCAL_TRANSFER","OTHER_RECURRENT"},data!J:J,"&lt;="&amp;'Daily status(all)'!B339)/100000))</f>
        <v/>
      </c>
      <c r="I339" s="15" t="str">
        <f>IF(MAX(data!J:J)&lt;'Daily status(all)'!B339,"",H339/$H$8)</f>
        <v/>
      </c>
      <c r="J339" s="14" t="str">
        <f>IF(MAX(data!J:J)&lt;'Daily status(all)'!B339,"",SUM(SUMIFS(data!$K:$K,data!$I:$I,{"CAPITAL_EXP"},data!J:J,"&lt;="&amp;'Daily status(all)'!B339)/100000))</f>
        <v/>
      </c>
      <c r="K339" s="15" t="str">
        <f>IF(MAX(data!J:J)&lt;'Daily status(all)'!B339,"",J339/$J$8)</f>
        <v/>
      </c>
      <c r="L339" s="14" t="str">
        <f>IF(MAX(data!J:J)&lt;'Daily status(all)'!B339,"",SUM(SUMIFS(data!$K:$K,data!$I:$I,{31100,31200,32100,32200},data!J:J,"&lt;="&amp;'Daily status(all)'!B339)/100000))</f>
        <v/>
      </c>
      <c r="M339" s="15" t="str">
        <f>IF(MAX(data!J:J)&lt;'Daily status(all)'!B339,"",L339/$L$8)</f>
        <v/>
      </c>
      <c r="N339" s="16" t="str">
        <f>IF(MAX(data!J:J)&lt;'Daily status(all)'!B339,"",H339+J339+L339)</f>
        <v/>
      </c>
      <c r="O339" s="15" t="str">
        <f>IF(MAX(data!J:J)&lt;'Daily status(all)'!B339,"",N339/$N$8)</f>
        <v/>
      </c>
      <c r="P339" s="17" t="str">
        <f t="shared" si="5"/>
        <v/>
      </c>
    </row>
    <row r="340" spans="1:16" x14ac:dyDescent="0.25">
      <c r="A340" s="12">
        <v>43629</v>
      </c>
      <c r="B340" s="8">
        <v>20760230</v>
      </c>
      <c r="C340" s="13" t="s">
        <v>12</v>
      </c>
      <c r="D340" s="14" t="str">
        <f>IF(MAX(data!D:D)&lt;'Daily status(all)'!A340,"",SUMIFS(data!$E:$E,data!$C:$C,11000,data!$D:$D,"&lt;="&amp;'Daily status(all)'!$A340)/100000)</f>
        <v/>
      </c>
      <c r="E340" s="14" t="str">
        <f>IF(MAX(data!D:D)&lt;'Daily status(all)'!A340,"",SUMIFS(data!$E:$E,data!$C:$C,14000,data!$D:$D,"&lt;="&amp;'Daily status(all)'!$A340)/100000)</f>
        <v/>
      </c>
      <c r="F340" s="14" t="str">
        <f>IF(MAX(data!D:D)&lt;'Daily status(all)'!A340,"",SUM(D340:E340))</f>
        <v/>
      </c>
      <c r="G340" s="15" t="str">
        <f>IF(MAX(data!D:D)&lt;'Daily status(all)'!A340,"",F340/$F$8)</f>
        <v/>
      </c>
      <c r="H340" s="14" t="str">
        <f>IF(MAX(data!J:J)&lt;'Daily status(all)'!B340,"",SUM(SUMIFS(data!$K:$K,data!$I:$I,{"STATE_TRANSFER","LOCAL_TRANSFER","OTHER_RECURRENT"},data!J:J,"&lt;="&amp;'Daily status(all)'!B340)/100000))</f>
        <v/>
      </c>
      <c r="I340" s="15" t="str">
        <f>IF(MAX(data!J:J)&lt;'Daily status(all)'!B340,"",H340/$H$8)</f>
        <v/>
      </c>
      <c r="J340" s="14" t="str">
        <f>IF(MAX(data!J:J)&lt;'Daily status(all)'!B340,"",SUM(SUMIFS(data!$K:$K,data!$I:$I,{"CAPITAL_EXP"},data!J:J,"&lt;="&amp;'Daily status(all)'!B340)/100000))</f>
        <v/>
      </c>
      <c r="K340" s="15" t="str">
        <f>IF(MAX(data!J:J)&lt;'Daily status(all)'!B340,"",J340/$J$8)</f>
        <v/>
      </c>
      <c r="L340" s="14" t="str">
        <f>IF(MAX(data!J:J)&lt;'Daily status(all)'!B340,"",SUM(SUMIFS(data!$K:$K,data!$I:$I,{31100,31200,32100,32200},data!J:J,"&lt;="&amp;'Daily status(all)'!B340)/100000))</f>
        <v/>
      </c>
      <c r="M340" s="15" t="str">
        <f>IF(MAX(data!J:J)&lt;'Daily status(all)'!B340,"",L340/$L$8)</f>
        <v/>
      </c>
      <c r="N340" s="16" t="str">
        <f>IF(MAX(data!J:J)&lt;'Daily status(all)'!B340,"",H340+J340+L340)</f>
        <v/>
      </c>
      <c r="O340" s="15" t="str">
        <f>IF(MAX(data!J:J)&lt;'Daily status(all)'!B340,"",N340/$N$8)</f>
        <v/>
      </c>
      <c r="P340" s="17" t="str">
        <f t="shared" si="5"/>
        <v/>
      </c>
    </row>
    <row r="341" spans="1:16" x14ac:dyDescent="0.25">
      <c r="A341" s="12">
        <v>43630</v>
      </c>
      <c r="B341" s="8">
        <v>20760231</v>
      </c>
      <c r="C341" s="13" t="s">
        <v>13</v>
      </c>
      <c r="D341" s="14" t="str">
        <f>IF(MAX(data!D:D)&lt;'Daily status(all)'!A341,"",SUMIFS(data!$E:$E,data!$C:$C,11000,data!$D:$D,"&lt;="&amp;'Daily status(all)'!$A341)/100000)</f>
        <v/>
      </c>
      <c r="E341" s="14" t="str">
        <f>IF(MAX(data!D:D)&lt;'Daily status(all)'!A341,"",SUMIFS(data!$E:$E,data!$C:$C,14000,data!$D:$D,"&lt;="&amp;'Daily status(all)'!$A341)/100000)</f>
        <v/>
      </c>
      <c r="F341" s="14" t="str">
        <f>IF(MAX(data!D:D)&lt;'Daily status(all)'!A341,"",SUM(D341:E341))</f>
        <v/>
      </c>
      <c r="G341" s="15" t="str">
        <f>IF(MAX(data!D:D)&lt;'Daily status(all)'!A341,"",F341/$F$8)</f>
        <v/>
      </c>
      <c r="H341" s="14" t="str">
        <f>IF(MAX(data!J:J)&lt;'Daily status(all)'!B341,"",SUM(SUMIFS(data!$K:$K,data!$I:$I,{"STATE_TRANSFER","LOCAL_TRANSFER","OTHER_RECURRENT"},data!J:J,"&lt;="&amp;'Daily status(all)'!B341)/100000))</f>
        <v/>
      </c>
      <c r="I341" s="15" t="str">
        <f>IF(MAX(data!J:J)&lt;'Daily status(all)'!B341,"",H341/$H$8)</f>
        <v/>
      </c>
      <c r="J341" s="14" t="str">
        <f>IF(MAX(data!J:J)&lt;'Daily status(all)'!B341,"",SUM(SUMIFS(data!$K:$K,data!$I:$I,{"CAPITAL_EXP"},data!J:J,"&lt;="&amp;'Daily status(all)'!B341)/100000))</f>
        <v/>
      </c>
      <c r="K341" s="15" t="str">
        <f>IF(MAX(data!J:J)&lt;'Daily status(all)'!B341,"",J341/$J$8)</f>
        <v/>
      </c>
      <c r="L341" s="14" t="str">
        <f>IF(MAX(data!J:J)&lt;'Daily status(all)'!B341,"",SUM(SUMIFS(data!$K:$K,data!$I:$I,{31100,31200,32100,32200},data!J:J,"&lt;="&amp;'Daily status(all)'!B341)/100000))</f>
        <v/>
      </c>
      <c r="M341" s="15" t="str">
        <f>IF(MAX(data!J:J)&lt;'Daily status(all)'!B341,"",L341/$L$8)</f>
        <v/>
      </c>
      <c r="N341" s="16" t="str">
        <f>IF(MAX(data!J:J)&lt;'Daily status(all)'!B341,"",H341+J341+L341)</f>
        <v/>
      </c>
      <c r="O341" s="15" t="str">
        <f>IF(MAX(data!J:J)&lt;'Daily status(all)'!B341,"",N341/$N$8)</f>
        <v/>
      </c>
      <c r="P341" s="17" t="str">
        <f t="shared" si="5"/>
        <v/>
      </c>
    </row>
    <row r="342" spans="1:16" x14ac:dyDescent="0.25">
      <c r="A342" s="12">
        <v>43631</v>
      </c>
      <c r="B342" s="8">
        <v>20760232</v>
      </c>
      <c r="C342" s="13" t="s">
        <v>14</v>
      </c>
      <c r="D342" s="14" t="str">
        <f>IF(MAX(data!D:D)&lt;'Daily status(all)'!A342,"",SUMIFS(data!$E:$E,data!$C:$C,11000,data!$D:$D,"&lt;="&amp;'Daily status(all)'!$A342)/100000)</f>
        <v/>
      </c>
      <c r="E342" s="14" t="str">
        <f>IF(MAX(data!D:D)&lt;'Daily status(all)'!A342,"",SUMIFS(data!$E:$E,data!$C:$C,14000,data!$D:$D,"&lt;="&amp;'Daily status(all)'!$A342)/100000)</f>
        <v/>
      </c>
      <c r="F342" s="14" t="str">
        <f>IF(MAX(data!D:D)&lt;'Daily status(all)'!A342,"",SUM(D342:E342))</f>
        <v/>
      </c>
      <c r="G342" s="15" t="str">
        <f>IF(MAX(data!D:D)&lt;'Daily status(all)'!A342,"",F342/$F$8)</f>
        <v/>
      </c>
      <c r="H342" s="14" t="str">
        <f>IF(MAX(data!J:J)&lt;'Daily status(all)'!B342,"",SUM(SUMIFS(data!$K:$K,data!$I:$I,{"STATE_TRANSFER","LOCAL_TRANSFER","OTHER_RECURRENT"},data!J:J,"&lt;="&amp;'Daily status(all)'!B342)/100000))</f>
        <v/>
      </c>
      <c r="I342" s="15" t="str">
        <f>IF(MAX(data!J:J)&lt;'Daily status(all)'!B342,"",H342/$H$8)</f>
        <v/>
      </c>
      <c r="J342" s="14" t="str">
        <f>IF(MAX(data!J:J)&lt;'Daily status(all)'!B342,"",SUM(SUMIFS(data!$K:$K,data!$I:$I,{"CAPITAL_EXP"},data!J:J,"&lt;="&amp;'Daily status(all)'!B342)/100000))</f>
        <v/>
      </c>
      <c r="K342" s="15" t="str">
        <f>IF(MAX(data!J:J)&lt;'Daily status(all)'!B342,"",J342/$J$8)</f>
        <v/>
      </c>
      <c r="L342" s="14" t="str">
        <f>IF(MAX(data!J:J)&lt;'Daily status(all)'!B342,"",SUM(SUMIFS(data!$K:$K,data!$I:$I,{31100,31200,32100,32200},data!J:J,"&lt;="&amp;'Daily status(all)'!B342)/100000))</f>
        <v/>
      </c>
      <c r="M342" s="15" t="str">
        <f>IF(MAX(data!J:J)&lt;'Daily status(all)'!B342,"",L342/$L$8)</f>
        <v/>
      </c>
      <c r="N342" s="16" t="str">
        <f>IF(MAX(data!J:J)&lt;'Daily status(all)'!B342,"",H342+J342+L342)</f>
        <v/>
      </c>
      <c r="O342" s="15" t="str">
        <f>IF(MAX(data!J:J)&lt;'Daily status(all)'!B342,"",N342/$N$8)</f>
        <v/>
      </c>
      <c r="P342" s="17" t="str">
        <f t="shared" si="5"/>
        <v/>
      </c>
    </row>
    <row r="343" spans="1:16" x14ac:dyDescent="0.25">
      <c r="A343" s="12">
        <v>43632</v>
      </c>
      <c r="B343" s="8">
        <v>20760301</v>
      </c>
      <c r="C343" s="13" t="s">
        <v>344</v>
      </c>
      <c r="D343" s="14" t="str">
        <f>IF(MAX(data!D:D)&lt;'Daily status(all)'!A343,"",SUMIFS(data!$E:$E,data!$C:$C,11000,data!$D:$D,"&lt;="&amp;'Daily status(all)'!$A343)/100000)</f>
        <v/>
      </c>
      <c r="E343" s="14" t="str">
        <f>IF(MAX(data!D:D)&lt;'Daily status(all)'!A343,"",SUMIFS(data!$E:$E,data!$C:$C,14000,data!$D:$D,"&lt;="&amp;'Daily status(all)'!$A343)/100000)</f>
        <v/>
      </c>
      <c r="F343" s="14" t="str">
        <f>IF(MAX(data!D:D)&lt;'Daily status(all)'!A343,"",SUM(D343:E343))</f>
        <v/>
      </c>
      <c r="G343" s="15" t="str">
        <f>IF(MAX(data!D:D)&lt;'Daily status(all)'!A343,"",F343/$F$8)</f>
        <v/>
      </c>
      <c r="H343" s="14" t="str">
        <f>IF(MAX(data!J:J)&lt;'Daily status(all)'!B343,"",SUM(SUMIFS(data!$K:$K,data!$I:$I,{"STATE_TRANSFER","LOCAL_TRANSFER","OTHER_RECURRENT"},data!J:J,"&lt;="&amp;'Daily status(all)'!B343)/100000))</f>
        <v/>
      </c>
      <c r="I343" s="15" t="str">
        <f>IF(MAX(data!J:J)&lt;'Daily status(all)'!B343,"",H343/$H$8)</f>
        <v/>
      </c>
      <c r="J343" s="14" t="str">
        <f>IF(MAX(data!J:J)&lt;'Daily status(all)'!B343,"",SUM(SUMIFS(data!$K:$K,data!$I:$I,{"CAPITAL_EXP"},data!J:J,"&lt;="&amp;'Daily status(all)'!B343)/100000))</f>
        <v/>
      </c>
      <c r="K343" s="15" t="str">
        <f>IF(MAX(data!J:J)&lt;'Daily status(all)'!B343,"",J343/$J$8)</f>
        <v/>
      </c>
      <c r="L343" s="14" t="str">
        <f>IF(MAX(data!J:J)&lt;'Daily status(all)'!B343,"",SUM(SUMIFS(data!$K:$K,data!$I:$I,{31100,31200,32100,32200},data!J:J,"&lt;="&amp;'Daily status(all)'!B343)/100000))</f>
        <v/>
      </c>
      <c r="M343" s="15" t="str">
        <f>IF(MAX(data!J:J)&lt;'Daily status(all)'!B343,"",L343/$L$8)</f>
        <v/>
      </c>
      <c r="N343" s="16" t="str">
        <f>IF(MAX(data!J:J)&lt;'Daily status(all)'!B343,"",H343+J343+L343)</f>
        <v/>
      </c>
      <c r="O343" s="15" t="str">
        <f>IF(MAX(data!J:J)&lt;'Daily status(all)'!B343,"",N343/$N$8)</f>
        <v/>
      </c>
      <c r="P343" s="17" t="str">
        <f t="shared" si="5"/>
        <v/>
      </c>
    </row>
    <row r="344" spans="1:16" x14ac:dyDescent="0.25">
      <c r="A344" s="12">
        <v>43633</v>
      </c>
      <c r="B344" s="8">
        <v>20760302</v>
      </c>
      <c r="C344" s="13" t="s">
        <v>345</v>
      </c>
      <c r="D344" s="14" t="str">
        <f>IF(MAX(data!D:D)&lt;'Daily status(all)'!A344,"",SUMIFS(data!$E:$E,data!$C:$C,11000,data!$D:$D,"&lt;="&amp;'Daily status(all)'!$A344)/100000)</f>
        <v/>
      </c>
      <c r="E344" s="14" t="str">
        <f>IF(MAX(data!D:D)&lt;'Daily status(all)'!A344,"",SUMIFS(data!$E:$E,data!$C:$C,14000,data!$D:$D,"&lt;="&amp;'Daily status(all)'!$A344)/100000)</f>
        <v/>
      </c>
      <c r="F344" s="14" t="str">
        <f>IF(MAX(data!D:D)&lt;'Daily status(all)'!A344,"",SUM(D344:E344))</f>
        <v/>
      </c>
      <c r="G344" s="15" t="str">
        <f>IF(MAX(data!D:D)&lt;'Daily status(all)'!A344,"",F344/$F$8)</f>
        <v/>
      </c>
      <c r="H344" s="14" t="str">
        <f>IF(MAX(data!J:J)&lt;'Daily status(all)'!B344,"",SUM(SUMIFS(data!$K:$K,data!$I:$I,{"STATE_TRANSFER","LOCAL_TRANSFER","OTHER_RECURRENT"},data!J:J,"&lt;="&amp;'Daily status(all)'!B344)/100000))</f>
        <v/>
      </c>
      <c r="I344" s="15" t="str">
        <f>IF(MAX(data!J:J)&lt;'Daily status(all)'!B344,"",H344/$H$8)</f>
        <v/>
      </c>
      <c r="J344" s="14" t="str">
        <f>IF(MAX(data!J:J)&lt;'Daily status(all)'!B344,"",SUM(SUMIFS(data!$K:$K,data!$I:$I,{"CAPITAL_EXP"},data!J:J,"&lt;="&amp;'Daily status(all)'!B344)/100000))</f>
        <v/>
      </c>
      <c r="K344" s="15" t="str">
        <f>IF(MAX(data!J:J)&lt;'Daily status(all)'!B344,"",J344/$J$8)</f>
        <v/>
      </c>
      <c r="L344" s="14" t="str">
        <f>IF(MAX(data!J:J)&lt;'Daily status(all)'!B344,"",SUM(SUMIFS(data!$K:$K,data!$I:$I,{31100,31200,32100,32200},data!J:J,"&lt;="&amp;'Daily status(all)'!B344)/100000))</f>
        <v/>
      </c>
      <c r="M344" s="15" t="str">
        <f>IF(MAX(data!J:J)&lt;'Daily status(all)'!B344,"",L344/$L$8)</f>
        <v/>
      </c>
      <c r="N344" s="16" t="str">
        <f>IF(MAX(data!J:J)&lt;'Daily status(all)'!B344,"",H344+J344+L344)</f>
        <v/>
      </c>
      <c r="O344" s="15" t="str">
        <f>IF(MAX(data!J:J)&lt;'Daily status(all)'!B344,"",N344/$N$8)</f>
        <v/>
      </c>
      <c r="P344" s="17" t="str">
        <f t="shared" si="5"/>
        <v/>
      </c>
    </row>
    <row r="345" spans="1:16" x14ac:dyDescent="0.25">
      <c r="A345" s="12">
        <v>43634</v>
      </c>
      <c r="B345" s="8">
        <v>20760303</v>
      </c>
      <c r="C345" s="13" t="s">
        <v>346</v>
      </c>
      <c r="D345" s="14" t="str">
        <f>IF(MAX(data!D:D)&lt;'Daily status(all)'!A345,"",SUMIFS(data!$E:$E,data!$C:$C,11000,data!$D:$D,"&lt;="&amp;'Daily status(all)'!$A345)/100000)</f>
        <v/>
      </c>
      <c r="E345" s="14" t="str">
        <f>IF(MAX(data!D:D)&lt;'Daily status(all)'!A345,"",SUMIFS(data!$E:$E,data!$C:$C,14000,data!$D:$D,"&lt;="&amp;'Daily status(all)'!$A345)/100000)</f>
        <v/>
      </c>
      <c r="F345" s="14" t="str">
        <f>IF(MAX(data!D:D)&lt;'Daily status(all)'!A345,"",SUM(D345:E345))</f>
        <v/>
      </c>
      <c r="G345" s="15" t="str">
        <f>IF(MAX(data!D:D)&lt;'Daily status(all)'!A345,"",F345/$F$8)</f>
        <v/>
      </c>
      <c r="H345" s="14" t="str">
        <f>IF(MAX(data!J:J)&lt;'Daily status(all)'!B345,"",SUM(SUMIFS(data!$K:$K,data!$I:$I,{"STATE_TRANSFER","LOCAL_TRANSFER","OTHER_RECURRENT"},data!J:J,"&lt;="&amp;'Daily status(all)'!B345)/100000))</f>
        <v/>
      </c>
      <c r="I345" s="15" t="str">
        <f>IF(MAX(data!J:J)&lt;'Daily status(all)'!B345,"",H345/$H$8)</f>
        <v/>
      </c>
      <c r="J345" s="14" t="str">
        <f>IF(MAX(data!J:J)&lt;'Daily status(all)'!B345,"",SUM(SUMIFS(data!$K:$K,data!$I:$I,{"CAPITAL_EXP"},data!J:J,"&lt;="&amp;'Daily status(all)'!B345)/100000))</f>
        <v/>
      </c>
      <c r="K345" s="15" t="str">
        <f>IF(MAX(data!J:J)&lt;'Daily status(all)'!B345,"",J345/$J$8)</f>
        <v/>
      </c>
      <c r="L345" s="14" t="str">
        <f>IF(MAX(data!J:J)&lt;'Daily status(all)'!B345,"",SUM(SUMIFS(data!$K:$K,data!$I:$I,{31100,31200,32100,32200},data!J:J,"&lt;="&amp;'Daily status(all)'!B345)/100000))</f>
        <v/>
      </c>
      <c r="M345" s="15" t="str">
        <f>IF(MAX(data!J:J)&lt;'Daily status(all)'!B345,"",L345/$L$8)</f>
        <v/>
      </c>
      <c r="N345" s="16" t="str">
        <f>IF(MAX(data!J:J)&lt;'Daily status(all)'!B345,"",H345+J345+L345)</f>
        <v/>
      </c>
      <c r="O345" s="15" t="str">
        <f>IF(MAX(data!J:J)&lt;'Daily status(all)'!B345,"",N345/$N$8)</f>
        <v/>
      </c>
      <c r="P345" s="17" t="str">
        <f t="shared" si="5"/>
        <v/>
      </c>
    </row>
    <row r="346" spans="1:16" x14ac:dyDescent="0.25">
      <c r="A346" s="12">
        <v>43635</v>
      </c>
      <c r="B346" s="8">
        <v>20760304</v>
      </c>
      <c r="C346" s="13" t="s">
        <v>347</v>
      </c>
      <c r="D346" s="14" t="str">
        <f>IF(MAX(data!D:D)&lt;'Daily status(all)'!A346,"",SUMIFS(data!$E:$E,data!$C:$C,11000,data!$D:$D,"&lt;="&amp;'Daily status(all)'!$A346)/100000)</f>
        <v/>
      </c>
      <c r="E346" s="14" t="str">
        <f>IF(MAX(data!D:D)&lt;'Daily status(all)'!A346,"",SUMIFS(data!$E:$E,data!$C:$C,14000,data!$D:$D,"&lt;="&amp;'Daily status(all)'!$A346)/100000)</f>
        <v/>
      </c>
      <c r="F346" s="14" t="str">
        <f>IF(MAX(data!D:D)&lt;'Daily status(all)'!A346,"",SUM(D346:E346))</f>
        <v/>
      </c>
      <c r="G346" s="15" t="str">
        <f>IF(MAX(data!D:D)&lt;'Daily status(all)'!A346,"",F346/$F$8)</f>
        <v/>
      </c>
      <c r="H346" s="14" t="str">
        <f>IF(MAX(data!J:J)&lt;'Daily status(all)'!B346,"",SUM(SUMIFS(data!$K:$K,data!$I:$I,{"STATE_TRANSFER","LOCAL_TRANSFER","OTHER_RECURRENT"},data!J:J,"&lt;="&amp;'Daily status(all)'!B346)/100000))</f>
        <v/>
      </c>
      <c r="I346" s="15" t="str">
        <f>IF(MAX(data!J:J)&lt;'Daily status(all)'!B346,"",H346/$H$8)</f>
        <v/>
      </c>
      <c r="J346" s="14" t="str">
        <f>IF(MAX(data!J:J)&lt;'Daily status(all)'!B346,"",SUM(SUMIFS(data!$K:$K,data!$I:$I,{"CAPITAL_EXP"},data!J:J,"&lt;="&amp;'Daily status(all)'!B346)/100000))</f>
        <v/>
      </c>
      <c r="K346" s="15" t="str">
        <f>IF(MAX(data!J:J)&lt;'Daily status(all)'!B346,"",J346/$J$8)</f>
        <v/>
      </c>
      <c r="L346" s="14" t="str">
        <f>IF(MAX(data!J:J)&lt;'Daily status(all)'!B346,"",SUM(SUMIFS(data!$K:$K,data!$I:$I,{31100,31200,32100,32200},data!J:J,"&lt;="&amp;'Daily status(all)'!B346)/100000))</f>
        <v/>
      </c>
      <c r="M346" s="15" t="str">
        <f>IF(MAX(data!J:J)&lt;'Daily status(all)'!B346,"",L346/$L$8)</f>
        <v/>
      </c>
      <c r="N346" s="16" t="str">
        <f>IF(MAX(data!J:J)&lt;'Daily status(all)'!B346,"",H346+J346+L346)</f>
        <v/>
      </c>
      <c r="O346" s="15" t="str">
        <f>IF(MAX(data!J:J)&lt;'Daily status(all)'!B346,"",N346/$N$8)</f>
        <v/>
      </c>
      <c r="P346" s="17" t="str">
        <f t="shared" si="5"/>
        <v/>
      </c>
    </row>
    <row r="347" spans="1:16" x14ac:dyDescent="0.25">
      <c r="A347" s="12">
        <v>43636</v>
      </c>
      <c r="B347" s="8">
        <v>20760305</v>
      </c>
      <c r="C347" s="13" t="s">
        <v>348</v>
      </c>
      <c r="D347" s="14" t="str">
        <f>IF(MAX(data!D:D)&lt;'Daily status(all)'!A347,"",SUMIFS(data!$E:$E,data!$C:$C,11000,data!$D:$D,"&lt;="&amp;'Daily status(all)'!$A347)/100000)</f>
        <v/>
      </c>
      <c r="E347" s="14" t="str">
        <f>IF(MAX(data!D:D)&lt;'Daily status(all)'!A347,"",SUMIFS(data!$E:$E,data!$C:$C,14000,data!$D:$D,"&lt;="&amp;'Daily status(all)'!$A347)/100000)</f>
        <v/>
      </c>
      <c r="F347" s="14" t="str">
        <f>IF(MAX(data!D:D)&lt;'Daily status(all)'!A347,"",SUM(D347:E347))</f>
        <v/>
      </c>
      <c r="G347" s="15" t="str">
        <f>IF(MAX(data!D:D)&lt;'Daily status(all)'!A347,"",F347/$F$8)</f>
        <v/>
      </c>
      <c r="H347" s="14" t="str">
        <f>IF(MAX(data!J:J)&lt;'Daily status(all)'!B347,"",SUM(SUMIFS(data!$K:$K,data!$I:$I,{"STATE_TRANSFER","LOCAL_TRANSFER","OTHER_RECURRENT"},data!J:J,"&lt;="&amp;'Daily status(all)'!B347)/100000))</f>
        <v/>
      </c>
      <c r="I347" s="15" t="str">
        <f>IF(MAX(data!J:J)&lt;'Daily status(all)'!B347,"",H347/$H$8)</f>
        <v/>
      </c>
      <c r="J347" s="14" t="str">
        <f>IF(MAX(data!J:J)&lt;'Daily status(all)'!B347,"",SUM(SUMIFS(data!$K:$K,data!$I:$I,{"CAPITAL_EXP"},data!J:J,"&lt;="&amp;'Daily status(all)'!B347)/100000))</f>
        <v/>
      </c>
      <c r="K347" s="15" t="str">
        <f>IF(MAX(data!J:J)&lt;'Daily status(all)'!B347,"",J347/$J$8)</f>
        <v/>
      </c>
      <c r="L347" s="14" t="str">
        <f>IF(MAX(data!J:J)&lt;'Daily status(all)'!B347,"",SUM(SUMIFS(data!$K:$K,data!$I:$I,{31100,31200,32100,32200},data!J:J,"&lt;="&amp;'Daily status(all)'!B347)/100000))</f>
        <v/>
      </c>
      <c r="M347" s="15" t="str">
        <f>IF(MAX(data!J:J)&lt;'Daily status(all)'!B347,"",L347/$L$8)</f>
        <v/>
      </c>
      <c r="N347" s="16" t="str">
        <f>IF(MAX(data!J:J)&lt;'Daily status(all)'!B347,"",H347+J347+L347)</f>
        <v/>
      </c>
      <c r="O347" s="15" t="str">
        <f>IF(MAX(data!J:J)&lt;'Daily status(all)'!B347,"",N347/$N$8)</f>
        <v/>
      </c>
      <c r="P347" s="17" t="str">
        <f t="shared" si="5"/>
        <v/>
      </c>
    </row>
    <row r="348" spans="1:16" x14ac:dyDescent="0.25">
      <c r="A348" s="12">
        <v>43637</v>
      </c>
      <c r="B348" s="8">
        <v>20760306</v>
      </c>
      <c r="C348" s="13" t="s">
        <v>349</v>
      </c>
      <c r="D348" s="14" t="str">
        <f>IF(MAX(data!D:D)&lt;'Daily status(all)'!A348,"",SUMIFS(data!$E:$E,data!$C:$C,11000,data!$D:$D,"&lt;="&amp;'Daily status(all)'!$A348)/100000)</f>
        <v/>
      </c>
      <c r="E348" s="14" t="str">
        <f>IF(MAX(data!D:D)&lt;'Daily status(all)'!A348,"",SUMIFS(data!$E:$E,data!$C:$C,14000,data!$D:$D,"&lt;="&amp;'Daily status(all)'!$A348)/100000)</f>
        <v/>
      </c>
      <c r="F348" s="14" t="str">
        <f>IF(MAX(data!D:D)&lt;'Daily status(all)'!A348,"",SUM(D348:E348))</f>
        <v/>
      </c>
      <c r="G348" s="15" t="str">
        <f>IF(MAX(data!D:D)&lt;'Daily status(all)'!A348,"",F348/$F$8)</f>
        <v/>
      </c>
      <c r="H348" s="14" t="str">
        <f>IF(MAX(data!J:J)&lt;'Daily status(all)'!B348,"",SUM(SUMIFS(data!$K:$K,data!$I:$I,{"STATE_TRANSFER","LOCAL_TRANSFER","OTHER_RECURRENT"},data!J:J,"&lt;="&amp;'Daily status(all)'!B348)/100000))</f>
        <v/>
      </c>
      <c r="I348" s="15" t="str">
        <f>IF(MAX(data!J:J)&lt;'Daily status(all)'!B348,"",H348/$H$8)</f>
        <v/>
      </c>
      <c r="J348" s="14" t="str">
        <f>IF(MAX(data!J:J)&lt;'Daily status(all)'!B348,"",SUM(SUMIFS(data!$K:$K,data!$I:$I,{"CAPITAL_EXP"},data!J:J,"&lt;="&amp;'Daily status(all)'!B348)/100000))</f>
        <v/>
      </c>
      <c r="K348" s="15" t="str">
        <f>IF(MAX(data!J:J)&lt;'Daily status(all)'!B348,"",J348/$J$8)</f>
        <v/>
      </c>
      <c r="L348" s="14" t="str">
        <f>IF(MAX(data!J:J)&lt;'Daily status(all)'!B348,"",SUM(SUMIFS(data!$K:$K,data!$I:$I,{31100,31200,32100,32200},data!J:J,"&lt;="&amp;'Daily status(all)'!B348)/100000))</f>
        <v/>
      </c>
      <c r="M348" s="15" t="str">
        <f>IF(MAX(data!J:J)&lt;'Daily status(all)'!B348,"",L348/$L$8)</f>
        <v/>
      </c>
      <c r="N348" s="16" t="str">
        <f>IF(MAX(data!J:J)&lt;'Daily status(all)'!B348,"",H348+J348+L348)</f>
        <v/>
      </c>
      <c r="O348" s="15" t="str">
        <f>IF(MAX(data!J:J)&lt;'Daily status(all)'!B348,"",N348/$N$8)</f>
        <v/>
      </c>
      <c r="P348" s="17" t="str">
        <f t="shared" si="5"/>
        <v/>
      </c>
    </row>
    <row r="349" spans="1:16" x14ac:dyDescent="0.25">
      <c r="A349" s="12">
        <v>43638</v>
      </c>
      <c r="B349" s="8">
        <v>20760307</v>
      </c>
      <c r="C349" s="13" t="s">
        <v>350</v>
      </c>
      <c r="D349" s="14" t="str">
        <f>IF(MAX(data!D:D)&lt;'Daily status(all)'!A349,"",SUMIFS(data!$E:$E,data!$C:$C,11000,data!$D:$D,"&lt;="&amp;'Daily status(all)'!$A349)/100000)</f>
        <v/>
      </c>
      <c r="E349" s="14" t="str">
        <f>IF(MAX(data!D:D)&lt;'Daily status(all)'!A349,"",SUMIFS(data!$E:$E,data!$C:$C,14000,data!$D:$D,"&lt;="&amp;'Daily status(all)'!$A349)/100000)</f>
        <v/>
      </c>
      <c r="F349" s="14" t="str">
        <f>IF(MAX(data!D:D)&lt;'Daily status(all)'!A349,"",SUM(D349:E349))</f>
        <v/>
      </c>
      <c r="G349" s="15" t="str">
        <f>IF(MAX(data!D:D)&lt;'Daily status(all)'!A349,"",F349/$F$8)</f>
        <v/>
      </c>
      <c r="H349" s="14" t="str">
        <f>IF(MAX(data!J:J)&lt;'Daily status(all)'!B349,"",SUM(SUMIFS(data!$K:$K,data!$I:$I,{"STATE_TRANSFER","LOCAL_TRANSFER","OTHER_RECURRENT"},data!J:J,"&lt;="&amp;'Daily status(all)'!B349)/100000))</f>
        <v/>
      </c>
      <c r="I349" s="15" t="str">
        <f>IF(MAX(data!J:J)&lt;'Daily status(all)'!B349,"",H349/$H$8)</f>
        <v/>
      </c>
      <c r="J349" s="14" t="str">
        <f>IF(MAX(data!J:J)&lt;'Daily status(all)'!B349,"",SUM(SUMIFS(data!$K:$K,data!$I:$I,{"CAPITAL_EXP"},data!J:J,"&lt;="&amp;'Daily status(all)'!B349)/100000))</f>
        <v/>
      </c>
      <c r="K349" s="15" t="str">
        <f>IF(MAX(data!J:J)&lt;'Daily status(all)'!B349,"",J349/$J$8)</f>
        <v/>
      </c>
      <c r="L349" s="14" t="str">
        <f>IF(MAX(data!J:J)&lt;'Daily status(all)'!B349,"",SUM(SUMIFS(data!$K:$K,data!$I:$I,{31100,31200,32100,32200},data!J:J,"&lt;="&amp;'Daily status(all)'!B349)/100000))</f>
        <v/>
      </c>
      <c r="M349" s="15" t="str">
        <f>IF(MAX(data!J:J)&lt;'Daily status(all)'!B349,"",L349/$L$8)</f>
        <v/>
      </c>
      <c r="N349" s="16" t="str">
        <f>IF(MAX(data!J:J)&lt;'Daily status(all)'!B349,"",H349+J349+L349)</f>
        <v/>
      </c>
      <c r="O349" s="15" t="str">
        <f>IF(MAX(data!J:J)&lt;'Daily status(all)'!B349,"",N349/$N$8)</f>
        <v/>
      </c>
      <c r="P349" s="17" t="str">
        <f t="shared" si="5"/>
        <v/>
      </c>
    </row>
    <row r="350" spans="1:16" x14ac:dyDescent="0.25">
      <c r="A350" s="12">
        <v>43639</v>
      </c>
      <c r="B350" s="8">
        <v>20760308</v>
      </c>
      <c r="C350" s="13" t="s">
        <v>351</v>
      </c>
      <c r="D350" s="14" t="str">
        <f>IF(MAX(data!D:D)&lt;'Daily status(all)'!A350,"",SUMIFS(data!$E:$E,data!$C:$C,11000,data!$D:$D,"&lt;="&amp;'Daily status(all)'!$A350)/100000)</f>
        <v/>
      </c>
      <c r="E350" s="14" t="str">
        <f>IF(MAX(data!D:D)&lt;'Daily status(all)'!A350,"",SUMIFS(data!$E:$E,data!$C:$C,14000,data!$D:$D,"&lt;="&amp;'Daily status(all)'!$A350)/100000)</f>
        <v/>
      </c>
      <c r="F350" s="14" t="str">
        <f>IF(MAX(data!D:D)&lt;'Daily status(all)'!A350,"",SUM(D350:E350))</f>
        <v/>
      </c>
      <c r="G350" s="15" t="str">
        <f>IF(MAX(data!D:D)&lt;'Daily status(all)'!A350,"",F350/$F$8)</f>
        <v/>
      </c>
      <c r="H350" s="14" t="str">
        <f>IF(MAX(data!J:J)&lt;'Daily status(all)'!B350,"",SUM(SUMIFS(data!$K:$K,data!$I:$I,{"STATE_TRANSFER","LOCAL_TRANSFER","OTHER_RECURRENT"},data!J:J,"&lt;="&amp;'Daily status(all)'!B350)/100000))</f>
        <v/>
      </c>
      <c r="I350" s="15" t="str">
        <f>IF(MAX(data!J:J)&lt;'Daily status(all)'!B350,"",H350/$H$8)</f>
        <v/>
      </c>
      <c r="J350" s="14" t="str">
        <f>IF(MAX(data!J:J)&lt;'Daily status(all)'!B350,"",SUM(SUMIFS(data!$K:$K,data!$I:$I,{"CAPITAL_EXP"},data!J:J,"&lt;="&amp;'Daily status(all)'!B350)/100000))</f>
        <v/>
      </c>
      <c r="K350" s="15" t="str">
        <f>IF(MAX(data!J:J)&lt;'Daily status(all)'!B350,"",J350/$J$8)</f>
        <v/>
      </c>
      <c r="L350" s="14" t="str">
        <f>IF(MAX(data!J:J)&lt;'Daily status(all)'!B350,"",SUM(SUMIFS(data!$K:$K,data!$I:$I,{31100,31200,32100,32200},data!J:J,"&lt;="&amp;'Daily status(all)'!B350)/100000))</f>
        <v/>
      </c>
      <c r="M350" s="15" t="str">
        <f>IF(MAX(data!J:J)&lt;'Daily status(all)'!B350,"",L350/$L$8)</f>
        <v/>
      </c>
      <c r="N350" s="16" t="str">
        <f>IF(MAX(data!J:J)&lt;'Daily status(all)'!B350,"",H350+J350+L350)</f>
        <v/>
      </c>
      <c r="O350" s="15" t="str">
        <f>IF(MAX(data!J:J)&lt;'Daily status(all)'!B350,"",N350/$N$8)</f>
        <v/>
      </c>
      <c r="P350" s="17" t="str">
        <f t="shared" si="5"/>
        <v/>
      </c>
    </row>
    <row r="351" spans="1:16" x14ac:dyDescent="0.25">
      <c r="A351" s="12">
        <v>43640</v>
      </c>
      <c r="B351" s="8">
        <v>20760309</v>
      </c>
      <c r="C351" s="13" t="s">
        <v>352</v>
      </c>
      <c r="D351" s="14" t="str">
        <f>IF(MAX(data!D:D)&lt;'Daily status(all)'!A351,"",SUMIFS(data!$E:$E,data!$C:$C,11000,data!$D:$D,"&lt;="&amp;'Daily status(all)'!$A351)/100000)</f>
        <v/>
      </c>
      <c r="E351" s="14" t="str">
        <f>IF(MAX(data!D:D)&lt;'Daily status(all)'!A351,"",SUMIFS(data!$E:$E,data!$C:$C,14000,data!$D:$D,"&lt;="&amp;'Daily status(all)'!$A351)/100000)</f>
        <v/>
      </c>
      <c r="F351" s="14" t="str">
        <f>IF(MAX(data!D:D)&lt;'Daily status(all)'!A351,"",SUM(D351:E351))</f>
        <v/>
      </c>
      <c r="G351" s="15" t="str">
        <f>IF(MAX(data!D:D)&lt;'Daily status(all)'!A351,"",F351/$F$8)</f>
        <v/>
      </c>
      <c r="H351" s="14" t="str">
        <f>IF(MAX(data!J:J)&lt;'Daily status(all)'!B351,"",SUM(SUMIFS(data!$K:$K,data!$I:$I,{"STATE_TRANSFER","LOCAL_TRANSFER","OTHER_RECURRENT"},data!J:J,"&lt;="&amp;'Daily status(all)'!B351)/100000))</f>
        <v/>
      </c>
      <c r="I351" s="15" t="str">
        <f>IF(MAX(data!J:J)&lt;'Daily status(all)'!B351,"",H351/$H$8)</f>
        <v/>
      </c>
      <c r="J351" s="14" t="str">
        <f>IF(MAX(data!J:J)&lt;'Daily status(all)'!B351,"",SUM(SUMIFS(data!$K:$K,data!$I:$I,{"CAPITAL_EXP"},data!J:J,"&lt;="&amp;'Daily status(all)'!B351)/100000))</f>
        <v/>
      </c>
      <c r="K351" s="15" t="str">
        <f>IF(MAX(data!J:J)&lt;'Daily status(all)'!B351,"",J351/$J$8)</f>
        <v/>
      </c>
      <c r="L351" s="14" t="str">
        <f>IF(MAX(data!J:J)&lt;'Daily status(all)'!B351,"",SUM(SUMIFS(data!$K:$K,data!$I:$I,{31100,31200,32100,32200},data!J:J,"&lt;="&amp;'Daily status(all)'!B351)/100000))</f>
        <v/>
      </c>
      <c r="M351" s="15" t="str">
        <f>IF(MAX(data!J:J)&lt;'Daily status(all)'!B351,"",L351/$L$8)</f>
        <v/>
      </c>
      <c r="N351" s="16" t="str">
        <f>IF(MAX(data!J:J)&lt;'Daily status(all)'!B351,"",H351+J351+L351)</f>
        <v/>
      </c>
      <c r="O351" s="15" t="str">
        <f>IF(MAX(data!J:J)&lt;'Daily status(all)'!B351,"",N351/$N$8)</f>
        <v/>
      </c>
      <c r="P351" s="17" t="str">
        <f t="shared" si="5"/>
        <v/>
      </c>
    </row>
    <row r="352" spans="1:16" x14ac:dyDescent="0.25">
      <c r="A352" s="12">
        <v>43641</v>
      </c>
      <c r="B352" s="8">
        <v>20760310</v>
      </c>
      <c r="C352" s="13" t="s">
        <v>353</v>
      </c>
      <c r="D352" s="14" t="str">
        <f>IF(MAX(data!D:D)&lt;'Daily status(all)'!A352,"",SUMIFS(data!$E:$E,data!$C:$C,11000,data!$D:$D,"&lt;="&amp;'Daily status(all)'!$A352)/100000)</f>
        <v/>
      </c>
      <c r="E352" s="14" t="str">
        <f>IF(MAX(data!D:D)&lt;'Daily status(all)'!A352,"",SUMIFS(data!$E:$E,data!$C:$C,14000,data!$D:$D,"&lt;="&amp;'Daily status(all)'!$A352)/100000)</f>
        <v/>
      </c>
      <c r="F352" s="14" t="str">
        <f>IF(MAX(data!D:D)&lt;'Daily status(all)'!A352,"",SUM(D352:E352))</f>
        <v/>
      </c>
      <c r="G352" s="15" t="str">
        <f>IF(MAX(data!D:D)&lt;'Daily status(all)'!A352,"",F352/$F$8)</f>
        <v/>
      </c>
      <c r="H352" s="14" t="str">
        <f>IF(MAX(data!J:J)&lt;'Daily status(all)'!B352,"",SUM(SUMIFS(data!$K:$K,data!$I:$I,{"STATE_TRANSFER","LOCAL_TRANSFER","OTHER_RECURRENT"},data!J:J,"&lt;="&amp;'Daily status(all)'!B352)/100000))</f>
        <v/>
      </c>
      <c r="I352" s="15" t="str">
        <f>IF(MAX(data!J:J)&lt;'Daily status(all)'!B352,"",H352/$H$8)</f>
        <v/>
      </c>
      <c r="J352" s="14" t="str">
        <f>IF(MAX(data!J:J)&lt;'Daily status(all)'!B352,"",SUM(SUMIFS(data!$K:$K,data!$I:$I,{"CAPITAL_EXP"},data!J:J,"&lt;="&amp;'Daily status(all)'!B352)/100000))</f>
        <v/>
      </c>
      <c r="K352" s="15" t="str">
        <f>IF(MAX(data!J:J)&lt;'Daily status(all)'!B352,"",J352/$J$8)</f>
        <v/>
      </c>
      <c r="L352" s="14" t="str">
        <f>IF(MAX(data!J:J)&lt;'Daily status(all)'!B352,"",SUM(SUMIFS(data!$K:$K,data!$I:$I,{31100,31200,32100,32200},data!J:J,"&lt;="&amp;'Daily status(all)'!B352)/100000))</f>
        <v/>
      </c>
      <c r="M352" s="15" t="str">
        <f>IF(MAX(data!J:J)&lt;'Daily status(all)'!B352,"",L352/$L$8)</f>
        <v/>
      </c>
      <c r="N352" s="16" t="str">
        <f>IF(MAX(data!J:J)&lt;'Daily status(all)'!B352,"",H352+J352+L352)</f>
        <v/>
      </c>
      <c r="O352" s="15" t="str">
        <f>IF(MAX(data!J:J)&lt;'Daily status(all)'!B352,"",N352/$N$8)</f>
        <v/>
      </c>
      <c r="P352" s="17" t="str">
        <f t="shared" si="5"/>
        <v/>
      </c>
    </row>
    <row r="353" spans="1:16" x14ac:dyDescent="0.25">
      <c r="A353" s="12">
        <v>43642</v>
      </c>
      <c r="B353" s="8">
        <v>20760311</v>
      </c>
      <c r="C353" s="13" t="s">
        <v>354</v>
      </c>
      <c r="D353" s="14" t="str">
        <f>IF(MAX(data!D:D)&lt;'Daily status(all)'!A353,"",SUMIFS(data!$E:$E,data!$C:$C,11000,data!$D:$D,"&lt;="&amp;'Daily status(all)'!$A353)/100000)</f>
        <v/>
      </c>
      <c r="E353" s="14" t="str">
        <f>IF(MAX(data!D:D)&lt;'Daily status(all)'!A353,"",SUMIFS(data!$E:$E,data!$C:$C,14000,data!$D:$D,"&lt;="&amp;'Daily status(all)'!$A353)/100000)</f>
        <v/>
      </c>
      <c r="F353" s="14" t="str">
        <f>IF(MAX(data!D:D)&lt;'Daily status(all)'!A353,"",SUM(D353:E353))</f>
        <v/>
      </c>
      <c r="G353" s="15" t="str">
        <f>IF(MAX(data!D:D)&lt;'Daily status(all)'!A353,"",F353/$F$8)</f>
        <v/>
      </c>
      <c r="H353" s="14" t="str">
        <f>IF(MAX(data!J:J)&lt;'Daily status(all)'!B353,"",SUM(SUMIFS(data!$K:$K,data!$I:$I,{"STATE_TRANSFER","LOCAL_TRANSFER","OTHER_RECURRENT"},data!J:J,"&lt;="&amp;'Daily status(all)'!B353)/100000))</f>
        <v/>
      </c>
      <c r="I353" s="15" t="str">
        <f>IF(MAX(data!J:J)&lt;'Daily status(all)'!B353,"",H353/$H$8)</f>
        <v/>
      </c>
      <c r="J353" s="14" t="str">
        <f>IF(MAX(data!J:J)&lt;'Daily status(all)'!B353,"",SUM(SUMIFS(data!$K:$K,data!$I:$I,{"CAPITAL_EXP"},data!J:J,"&lt;="&amp;'Daily status(all)'!B353)/100000))</f>
        <v/>
      </c>
      <c r="K353" s="15" t="str">
        <f>IF(MAX(data!J:J)&lt;'Daily status(all)'!B353,"",J353/$J$8)</f>
        <v/>
      </c>
      <c r="L353" s="14" t="str">
        <f>IF(MAX(data!J:J)&lt;'Daily status(all)'!B353,"",SUM(SUMIFS(data!$K:$K,data!$I:$I,{31100,31200,32100,32200},data!J:J,"&lt;="&amp;'Daily status(all)'!B353)/100000))</f>
        <v/>
      </c>
      <c r="M353" s="15" t="str">
        <f>IF(MAX(data!J:J)&lt;'Daily status(all)'!B353,"",L353/$L$8)</f>
        <v/>
      </c>
      <c r="N353" s="16" t="str">
        <f>IF(MAX(data!J:J)&lt;'Daily status(all)'!B353,"",H353+J353+L353)</f>
        <v/>
      </c>
      <c r="O353" s="15" t="str">
        <f>IF(MAX(data!J:J)&lt;'Daily status(all)'!B353,"",N353/$N$8)</f>
        <v/>
      </c>
      <c r="P353" s="17" t="str">
        <f t="shared" si="5"/>
        <v/>
      </c>
    </row>
    <row r="354" spans="1:16" x14ac:dyDescent="0.25">
      <c r="A354" s="12">
        <v>43643</v>
      </c>
      <c r="B354" s="8">
        <v>20760312</v>
      </c>
      <c r="C354" s="13" t="s">
        <v>355</v>
      </c>
      <c r="D354" s="14" t="str">
        <f>IF(MAX(data!D:D)&lt;'Daily status(all)'!A354,"",SUMIFS(data!$E:$E,data!$C:$C,11000,data!$D:$D,"&lt;="&amp;'Daily status(all)'!$A354)/100000)</f>
        <v/>
      </c>
      <c r="E354" s="14" t="str">
        <f>IF(MAX(data!D:D)&lt;'Daily status(all)'!A354,"",SUMIFS(data!$E:$E,data!$C:$C,14000,data!$D:$D,"&lt;="&amp;'Daily status(all)'!$A354)/100000)</f>
        <v/>
      </c>
      <c r="F354" s="14" t="str">
        <f>IF(MAX(data!D:D)&lt;'Daily status(all)'!A354,"",SUM(D354:E354))</f>
        <v/>
      </c>
      <c r="G354" s="15" t="str">
        <f>IF(MAX(data!D:D)&lt;'Daily status(all)'!A354,"",F354/$F$8)</f>
        <v/>
      </c>
      <c r="H354" s="14" t="str">
        <f>IF(MAX(data!J:J)&lt;'Daily status(all)'!B354,"",SUM(SUMIFS(data!$K:$K,data!$I:$I,{"STATE_TRANSFER","LOCAL_TRANSFER","OTHER_RECURRENT"},data!J:J,"&lt;="&amp;'Daily status(all)'!B354)/100000))</f>
        <v/>
      </c>
      <c r="I354" s="15" t="str">
        <f>IF(MAX(data!J:J)&lt;'Daily status(all)'!B354,"",H354/$H$8)</f>
        <v/>
      </c>
      <c r="J354" s="14" t="str">
        <f>IF(MAX(data!J:J)&lt;'Daily status(all)'!B354,"",SUM(SUMIFS(data!$K:$K,data!$I:$I,{"CAPITAL_EXP"},data!J:J,"&lt;="&amp;'Daily status(all)'!B354)/100000))</f>
        <v/>
      </c>
      <c r="K354" s="15" t="str">
        <f>IF(MAX(data!J:J)&lt;'Daily status(all)'!B354,"",J354/$J$8)</f>
        <v/>
      </c>
      <c r="L354" s="14" t="str">
        <f>IF(MAX(data!J:J)&lt;'Daily status(all)'!B354,"",SUM(SUMIFS(data!$K:$K,data!$I:$I,{31100,31200,32100,32200},data!J:J,"&lt;="&amp;'Daily status(all)'!B354)/100000))</f>
        <v/>
      </c>
      <c r="M354" s="15" t="str">
        <f>IF(MAX(data!J:J)&lt;'Daily status(all)'!B354,"",L354/$L$8)</f>
        <v/>
      </c>
      <c r="N354" s="16" t="str">
        <f>IF(MAX(data!J:J)&lt;'Daily status(all)'!B354,"",H354+J354+L354)</f>
        <v/>
      </c>
      <c r="O354" s="15" t="str">
        <f>IF(MAX(data!J:J)&lt;'Daily status(all)'!B354,"",N354/$N$8)</f>
        <v/>
      </c>
      <c r="P354" s="17" t="str">
        <f t="shared" si="5"/>
        <v/>
      </c>
    </row>
    <row r="355" spans="1:16" x14ac:dyDescent="0.25">
      <c r="A355" s="12">
        <v>43644</v>
      </c>
      <c r="B355" s="8">
        <v>20760313</v>
      </c>
      <c r="C355" s="13" t="s">
        <v>356</v>
      </c>
      <c r="D355" s="14" t="str">
        <f>IF(MAX(data!D:D)&lt;'Daily status(all)'!A355,"",SUMIFS(data!$E:$E,data!$C:$C,11000,data!$D:$D,"&lt;="&amp;'Daily status(all)'!$A355)/100000)</f>
        <v/>
      </c>
      <c r="E355" s="14" t="str">
        <f>IF(MAX(data!D:D)&lt;'Daily status(all)'!A355,"",SUMIFS(data!$E:$E,data!$C:$C,14000,data!$D:$D,"&lt;="&amp;'Daily status(all)'!$A355)/100000)</f>
        <v/>
      </c>
      <c r="F355" s="14" t="str">
        <f>IF(MAX(data!D:D)&lt;'Daily status(all)'!A355,"",SUM(D355:E355))</f>
        <v/>
      </c>
      <c r="G355" s="15" t="str">
        <f>IF(MAX(data!D:D)&lt;'Daily status(all)'!A355,"",F355/$F$8)</f>
        <v/>
      </c>
      <c r="H355" s="14" t="str">
        <f>IF(MAX(data!J:J)&lt;'Daily status(all)'!B355,"",SUM(SUMIFS(data!$K:$K,data!$I:$I,{"STATE_TRANSFER","LOCAL_TRANSFER","OTHER_RECURRENT"},data!J:J,"&lt;="&amp;'Daily status(all)'!B355)/100000))</f>
        <v/>
      </c>
      <c r="I355" s="15" t="str">
        <f>IF(MAX(data!J:J)&lt;'Daily status(all)'!B355,"",H355/$H$8)</f>
        <v/>
      </c>
      <c r="J355" s="14" t="str">
        <f>IF(MAX(data!J:J)&lt;'Daily status(all)'!B355,"",SUM(SUMIFS(data!$K:$K,data!$I:$I,{"CAPITAL_EXP"},data!J:J,"&lt;="&amp;'Daily status(all)'!B355)/100000))</f>
        <v/>
      </c>
      <c r="K355" s="15" t="str">
        <f>IF(MAX(data!J:J)&lt;'Daily status(all)'!B355,"",J355/$J$8)</f>
        <v/>
      </c>
      <c r="L355" s="14" t="str">
        <f>IF(MAX(data!J:J)&lt;'Daily status(all)'!B355,"",SUM(SUMIFS(data!$K:$K,data!$I:$I,{31100,31200,32100,32200},data!J:J,"&lt;="&amp;'Daily status(all)'!B355)/100000))</f>
        <v/>
      </c>
      <c r="M355" s="15" t="str">
        <f>IF(MAX(data!J:J)&lt;'Daily status(all)'!B355,"",L355/$L$8)</f>
        <v/>
      </c>
      <c r="N355" s="16" t="str">
        <f>IF(MAX(data!J:J)&lt;'Daily status(all)'!B355,"",H355+J355+L355)</f>
        <v/>
      </c>
      <c r="O355" s="15" t="str">
        <f>IF(MAX(data!J:J)&lt;'Daily status(all)'!B355,"",N355/$N$8)</f>
        <v/>
      </c>
      <c r="P355" s="17" t="str">
        <f t="shared" si="5"/>
        <v/>
      </c>
    </row>
    <row r="356" spans="1:16" x14ac:dyDescent="0.25">
      <c r="A356" s="12">
        <v>43645</v>
      </c>
      <c r="B356" s="8">
        <v>20760314</v>
      </c>
      <c r="C356" s="13" t="s">
        <v>357</v>
      </c>
      <c r="D356" s="14" t="str">
        <f>IF(MAX(data!D:D)&lt;'Daily status(all)'!A356,"",SUMIFS(data!$E:$E,data!$C:$C,11000,data!$D:$D,"&lt;="&amp;'Daily status(all)'!$A356)/100000)</f>
        <v/>
      </c>
      <c r="E356" s="14" t="str">
        <f>IF(MAX(data!D:D)&lt;'Daily status(all)'!A356,"",SUMIFS(data!$E:$E,data!$C:$C,14000,data!$D:$D,"&lt;="&amp;'Daily status(all)'!$A356)/100000)</f>
        <v/>
      </c>
      <c r="F356" s="14" t="str">
        <f>IF(MAX(data!D:D)&lt;'Daily status(all)'!A356,"",SUM(D356:E356))</f>
        <v/>
      </c>
      <c r="G356" s="15" t="str">
        <f>IF(MAX(data!D:D)&lt;'Daily status(all)'!A356,"",F356/$F$8)</f>
        <v/>
      </c>
      <c r="H356" s="14" t="str">
        <f>IF(MAX(data!J:J)&lt;'Daily status(all)'!B356,"",SUM(SUMIFS(data!$K:$K,data!$I:$I,{"STATE_TRANSFER","LOCAL_TRANSFER","OTHER_RECURRENT"},data!J:J,"&lt;="&amp;'Daily status(all)'!B356)/100000))</f>
        <v/>
      </c>
      <c r="I356" s="15" t="str">
        <f>IF(MAX(data!J:J)&lt;'Daily status(all)'!B356,"",H356/$H$8)</f>
        <v/>
      </c>
      <c r="J356" s="14" t="str">
        <f>IF(MAX(data!J:J)&lt;'Daily status(all)'!B356,"",SUM(SUMIFS(data!$K:$K,data!$I:$I,{"CAPITAL_EXP"},data!J:J,"&lt;="&amp;'Daily status(all)'!B356)/100000))</f>
        <v/>
      </c>
      <c r="K356" s="15" t="str">
        <f>IF(MAX(data!J:J)&lt;'Daily status(all)'!B356,"",J356/$J$8)</f>
        <v/>
      </c>
      <c r="L356" s="14" t="str">
        <f>IF(MAX(data!J:J)&lt;'Daily status(all)'!B356,"",SUM(SUMIFS(data!$K:$K,data!$I:$I,{31100,31200,32100,32200},data!J:J,"&lt;="&amp;'Daily status(all)'!B356)/100000))</f>
        <v/>
      </c>
      <c r="M356" s="15" t="str">
        <f>IF(MAX(data!J:J)&lt;'Daily status(all)'!B356,"",L356/$L$8)</f>
        <v/>
      </c>
      <c r="N356" s="16" t="str">
        <f>IF(MAX(data!J:J)&lt;'Daily status(all)'!B356,"",H356+J356+L356)</f>
        <v/>
      </c>
      <c r="O356" s="15" t="str">
        <f>IF(MAX(data!J:J)&lt;'Daily status(all)'!B356,"",N356/$N$8)</f>
        <v/>
      </c>
      <c r="P356" s="17" t="str">
        <f t="shared" si="5"/>
        <v/>
      </c>
    </row>
    <row r="357" spans="1:16" x14ac:dyDescent="0.25">
      <c r="A357" s="12">
        <v>43646</v>
      </c>
      <c r="B357" s="8">
        <v>20760315</v>
      </c>
      <c r="C357" s="13" t="s">
        <v>358</v>
      </c>
      <c r="D357" s="14" t="str">
        <f>IF(MAX(data!D:D)&lt;'Daily status(all)'!A357,"",SUMIFS(data!$E:$E,data!$C:$C,11000,data!$D:$D,"&lt;="&amp;'Daily status(all)'!$A357)/100000)</f>
        <v/>
      </c>
      <c r="E357" s="14" t="str">
        <f>IF(MAX(data!D:D)&lt;'Daily status(all)'!A357,"",SUMIFS(data!$E:$E,data!$C:$C,14000,data!$D:$D,"&lt;="&amp;'Daily status(all)'!$A357)/100000)</f>
        <v/>
      </c>
      <c r="F357" s="14" t="str">
        <f>IF(MAX(data!D:D)&lt;'Daily status(all)'!A357,"",SUM(D357:E357))</f>
        <v/>
      </c>
      <c r="G357" s="15" t="str">
        <f>IF(MAX(data!D:D)&lt;'Daily status(all)'!A357,"",F357/$F$8)</f>
        <v/>
      </c>
      <c r="H357" s="14" t="str">
        <f>IF(MAX(data!J:J)&lt;'Daily status(all)'!B357,"",SUM(SUMIFS(data!$K:$K,data!$I:$I,{"STATE_TRANSFER","LOCAL_TRANSFER","OTHER_RECURRENT"},data!J:J,"&lt;="&amp;'Daily status(all)'!B357)/100000))</f>
        <v/>
      </c>
      <c r="I357" s="15" t="str">
        <f>IF(MAX(data!J:J)&lt;'Daily status(all)'!B357,"",H357/$H$8)</f>
        <v/>
      </c>
      <c r="J357" s="14" t="str">
        <f>IF(MAX(data!J:J)&lt;'Daily status(all)'!B357,"",SUM(SUMIFS(data!$K:$K,data!$I:$I,{"CAPITAL_EXP"},data!J:J,"&lt;="&amp;'Daily status(all)'!B357)/100000))</f>
        <v/>
      </c>
      <c r="K357" s="15" t="str">
        <f>IF(MAX(data!J:J)&lt;'Daily status(all)'!B357,"",J357/$J$8)</f>
        <v/>
      </c>
      <c r="L357" s="14" t="str">
        <f>IF(MAX(data!J:J)&lt;'Daily status(all)'!B357,"",SUM(SUMIFS(data!$K:$K,data!$I:$I,{31100,31200,32100,32200},data!J:J,"&lt;="&amp;'Daily status(all)'!B357)/100000))</f>
        <v/>
      </c>
      <c r="M357" s="15" t="str">
        <f>IF(MAX(data!J:J)&lt;'Daily status(all)'!B357,"",L357/$L$8)</f>
        <v/>
      </c>
      <c r="N357" s="16" t="str">
        <f>IF(MAX(data!J:J)&lt;'Daily status(all)'!B357,"",H357+J357+L357)</f>
        <v/>
      </c>
      <c r="O357" s="15" t="str">
        <f>IF(MAX(data!J:J)&lt;'Daily status(all)'!B357,"",N357/$N$8)</f>
        <v/>
      </c>
      <c r="P357" s="17" t="str">
        <f t="shared" si="5"/>
        <v/>
      </c>
    </row>
    <row r="358" spans="1:16" x14ac:dyDescent="0.25">
      <c r="A358" s="12">
        <v>43647</v>
      </c>
      <c r="B358" s="8">
        <v>20760316</v>
      </c>
      <c r="C358" s="13" t="s">
        <v>359</v>
      </c>
      <c r="D358" s="14" t="str">
        <f>IF(MAX(data!D:D)&lt;'Daily status(all)'!A358,"",SUMIFS(data!$E:$E,data!$C:$C,11000,data!$D:$D,"&lt;="&amp;'Daily status(all)'!$A358)/100000)</f>
        <v/>
      </c>
      <c r="E358" s="14" t="str">
        <f>IF(MAX(data!D:D)&lt;'Daily status(all)'!A358,"",SUMIFS(data!$E:$E,data!$C:$C,14000,data!$D:$D,"&lt;="&amp;'Daily status(all)'!$A358)/100000)</f>
        <v/>
      </c>
      <c r="F358" s="14" t="str">
        <f>IF(MAX(data!D:D)&lt;'Daily status(all)'!A358,"",SUM(D358:E358))</f>
        <v/>
      </c>
      <c r="G358" s="15" t="str">
        <f>IF(MAX(data!D:D)&lt;'Daily status(all)'!A358,"",F358/$F$8)</f>
        <v/>
      </c>
      <c r="H358" s="14" t="str">
        <f>IF(MAX(data!J:J)&lt;'Daily status(all)'!B358,"",SUM(SUMIFS(data!$K:$K,data!$I:$I,{"STATE_TRANSFER","LOCAL_TRANSFER","OTHER_RECURRENT"},data!J:J,"&lt;="&amp;'Daily status(all)'!B358)/100000))</f>
        <v/>
      </c>
      <c r="I358" s="15" t="str">
        <f>IF(MAX(data!J:J)&lt;'Daily status(all)'!B358,"",H358/$H$8)</f>
        <v/>
      </c>
      <c r="J358" s="14" t="str">
        <f>IF(MAX(data!J:J)&lt;'Daily status(all)'!B358,"",SUM(SUMIFS(data!$K:$K,data!$I:$I,{"CAPITAL_EXP"},data!J:J,"&lt;="&amp;'Daily status(all)'!B358)/100000))</f>
        <v/>
      </c>
      <c r="K358" s="15" t="str">
        <f>IF(MAX(data!J:J)&lt;'Daily status(all)'!B358,"",J358/$J$8)</f>
        <v/>
      </c>
      <c r="L358" s="14" t="str">
        <f>IF(MAX(data!J:J)&lt;'Daily status(all)'!B358,"",SUM(SUMIFS(data!$K:$K,data!$I:$I,{31100,31200,32100,32200},data!J:J,"&lt;="&amp;'Daily status(all)'!B358)/100000))</f>
        <v/>
      </c>
      <c r="M358" s="15" t="str">
        <f>IF(MAX(data!J:J)&lt;'Daily status(all)'!B358,"",L358/$L$8)</f>
        <v/>
      </c>
      <c r="N358" s="16" t="str">
        <f>IF(MAX(data!J:J)&lt;'Daily status(all)'!B358,"",H358+J358+L358)</f>
        <v/>
      </c>
      <c r="O358" s="15" t="str">
        <f>IF(MAX(data!J:J)&lt;'Daily status(all)'!B358,"",N358/$N$8)</f>
        <v/>
      </c>
      <c r="P358" s="17" t="str">
        <f t="shared" si="5"/>
        <v/>
      </c>
    </row>
    <row r="359" spans="1:16" x14ac:dyDescent="0.25">
      <c r="A359" s="12">
        <v>43648</v>
      </c>
      <c r="B359" s="8">
        <v>20760317</v>
      </c>
      <c r="C359" s="13" t="s">
        <v>360</v>
      </c>
      <c r="D359" s="14" t="str">
        <f>IF(MAX(data!D:D)&lt;'Daily status(all)'!A359,"",SUMIFS(data!$E:$E,data!$C:$C,11000,data!$D:$D,"&lt;="&amp;'Daily status(all)'!$A359)/100000)</f>
        <v/>
      </c>
      <c r="E359" s="14" t="str">
        <f>IF(MAX(data!D:D)&lt;'Daily status(all)'!A359,"",SUMIFS(data!$E:$E,data!$C:$C,14000,data!$D:$D,"&lt;="&amp;'Daily status(all)'!$A359)/100000)</f>
        <v/>
      </c>
      <c r="F359" s="14" t="str">
        <f>IF(MAX(data!D:D)&lt;'Daily status(all)'!A359,"",SUM(D359:E359))</f>
        <v/>
      </c>
      <c r="G359" s="15" t="str">
        <f>IF(MAX(data!D:D)&lt;'Daily status(all)'!A359,"",F359/$F$8)</f>
        <v/>
      </c>
      <c r="H359" s="14" t="str">
        <f>IF(MAX(data!J:J)&lt;'Daily status(all)'!B359,"",SUM(SUMIFS(data!$K:$K,data!$I:$I,{"STATE_TRANSFER","LOCAL_TRANSFER","OTHER_RECURRENT"},data!J:J,"&lt;="&amp;'Daily status(all)'!B359)/100000))</f>
        <v/>
      </c>
      <c r="I359" s="15" t="str">
        <f>IF(MAX(data!J:J)&lt;'Daily status(all)'!B359,"",H359/$H$8)</f>
        <v/>
      </c>
      <c r="J359" s="14" t="str">
        <f>IF(MAX(data!J:J)&lt;'Daily status(all)'!B359,"",SUM(SUMIFS(data!$K:$K,data!$I:$I,{"CAPITAL_EXP"},data!J:J,"&lt;="&amp;'Daily status(all)'!B359)/100000))</f>
        <v/>
      </c>
      <c r="K359" s="15" t="str">
        <f>IF(MAX(data!J:J)&lt;'Daily status(all)'!B359,"",J359/$J$8)</f>
        <v/>
      </c>
      <c r="L359" s="14" t="str">
        <f>IF(MAX(data!J:J)&lt;'Daily status(all)'!B359,"",SUM(SUMIFS(data!$K:$K,data!$I:$I,{31100,31200,32100,32200},data!J:J,"&lt;="&amp;'Daily status(all)'!B359)/100000))</f>
        <v/>
      </c>
      <c r="M359" s="15" t="str">
        <f>IF(MAX(data!J:J)&lt;'Daily status(all)'!B359,"",L359/$L$8)</f>
        <v/>
      </c>
      <c r="N359" s="16" t="str">
        <f>IF(MAX(data!J:J)&lt;'Daily status(all)'!B359,"",H359+J359+L359)</f>
        <v/>
      </c>
      <c r="O359" s="15" t="str">
        <f>IF(MAX(data!J:J)&lt;'Daily status(all)'!B359,"",N359/$N$8)</f>
        <v/>
      </c>
      <c r="P359" s="17" t="str">
        <f t="shared" si="5"/>
        <v/>
      </c>
    </row>
    <row r="360" spans="1:16" x14ac:dyDescent="0.25">
      <c r="A360" s="12">
        <v>43649</v>
      </c>
      <c r="B360" s="8">
        <v>20760318</v>
      </c>
      <c r="C360" s="13" t="s">
        <v>361</v>
      </c>
      <c r="D360" s="14" t="str">
        <f>IF(MAX(data!D:D)&lt;'Daily status(all)'!A360,"",SUMIFS(data!$E:$E,data!$C:$C,11000,data!$D:$D,"&lt;="&amp;'Daily status(all)'!$A360)/100000)</f>
        <v/>
      </c>
      <c r="E360" s="14" t="str">
        <f>IF(MAX(data!D:D)&lt;'Daily status(all)'!A360,"",SUMIFS(data!$E:$E,data!$C:$C,14000,data!$D:$D,"&lt;="&amp;'Daily status(all)'!$A360)/100000)</f>
        <v/>
      </c>
      <c r="F360" s="14" t="str">
        <f>IF(MAX(data!D:D)&lt;'Daily status(all)'!A360,"",SUM(D360:E360))</f>
        <v/>
      </c>
      <c r="G360" s="15" t="str">
        <f>IF(MAX(data!D:D)&lt;'Daily status(all)'!A360,"",F360/$F$8)</f>
        <v/>
      </c>
      <c r="H360" s="14" t="str">
        <f>IF(MAX(data!J:J)&lt;'Daily status(all)'!B360,"",SUM(SUMIFS(data!$K:$K,data!$I:$I,{"STATE_TRANSFER","LOCAL_TRANSFER","OTHER_RECURRENT"},data!J:J,"&lt;="&amp;'Daily status(all)'!B360)/100000))</f>
        <v/>
      </c>
      <c r="I360" s="15" t="str">
        <f>IF(MAX(data!J:J)&lt;'Daily status(all)'!B360,"",H360/$H$8)</f>
        <v/>
      </c>
      <c r="J360" s="14" t="str">
        <f>IF(MAX(data!J:J)&lt;'Daily status(all)'!B360,"",SUM(SUMIFS(data!$K:$K,data!$I:$I,{"CAPITAL_EXP"},data!J:J,"&lt;="&amp;'Daily status(all)'!B360)/100000))</f>
        <v/>
      </c>
      <c r="K360" s="15" t="str">
        <f>IF(MAX(data!J:J)&lt;'Daily status(all)'!B360,"",J360/$J$8)</f>
        <v/>
      </c>
      <c r="L360" s="14" t="str">
        <f>IF(MAX(data!J:J)&lt;'Daily status(all)'!B360,"",SUM(SUMIFS(data!$K:$K,data!$I:$I,{31100,31200,32100,32200},data!J:J,"&lt;="&amp;'Daily status(all)'!B360)/100000))</f>
        <v/>
      </c>
      <c r="M360" s="15" t="str">
        <f>IF(MAX(data!J:J)&lt;'Daily status(all)'!B360,"",L360/$L$8)</f>
        <v/>
      </c>
      <c r="N360" s="16" t="str">
        <f>IF(MAX(data!J:J)&lt;'Daily status(all)'!B360,"",H360+J360+L360)</f>
        <v/>
      </c>
      <c r="O360" s="15" t="str">
        <f>IF(MAX(data!J:J)&lt;'Daily status(all)'!B360,"",N360/$N$8)</f>
        <v/>
      </c>
      <c r="P360" s="17" t="str">
        <f t="shared" si="5"/>
        <v/>
      </c>
    </row>
    <row r="361" spans="1:16" x14ac:dyDescent="0.25">
      <c r="A361" s="12">
        <v>43650</v>
      </c>
      <c r="B361" s="8">
        <v>20760319</v>
      </c>
      <c r="C361" s="13" t="s">
        <v>362</v>
      </c>
      <c r="D361" s="14" t="str">
        <f>IF(MAX(data!D:D)&lt;'Daily status(all)'!A361,"",SUMIFS(data!$E:$E,data!$C:$C,11000,data!$D:$D,"&lt;="&amp;'Daily status(all)'!$A361)/100000)</f>
        <v/>
      </c>
      <c r="E361" s="14" t="str">
        <f>IF(MAX(data!D:D)&lt;'Daily status(all)'!A361,"",SUMIFS(data!$E:$E,data!$C:$C,14000,data!$D:$D,"&lt;="&amp;'Daily status(all)'!$A361)/100000)</f>
        <v/>
      </c>
      <c r="F361" s="14" t="str">
        <f>IF(MAX(data!D:D)&lt;'Daily status(all)'!A361,"",SUM(D361:E361))</f>
        <v/>
      </c>
      <c r="G361" s="15" t="str">
        <f>IF(MAX(data!D:D)&lt;'Daily status(all)'!A361,"",F361/$F$8)</f>
        <v/>
      </c>
      <c r="H361" s="14" t="str">
        <f>IF(MAX(data!J:J)&lt;'Daily status(all)'!B361,"",SUM(SUMIFS(data!$K:$K,data!$I:$I,{"STATE_TRANSFER","LOCAL_TRANSFER","OTHER_RECURRENT"},data!J:J,"&lt;="&amp;'Daily status(all)'!B361)/100000))</f>
        <v/>
      </c>
      <c r="I361" s="15" t="str">
        <f>IF(MAX(data!J:J)&lt;'Daily status(all)'!B361,"",H361/$H$8)</f>
        <v/>
      </c>
      <c r="J361" s="14" t="str">
        <f>IF(MAX(data!J:J)&lt;'Daily status(all)'!B361,"",SUM(SUMIFS(data!$K:$K,data!$I:$I,{"CAPITAL_EXP"},data!J:J,"&lt;="&amp;'Daily status(all)'!B361)/100000))</f>
        <v/>
      </c>
      <c r="K361" s="15" t="str">
        <f>IF(MAX(data!J:J)&lt;'Daily status(all)'!B361,"",J361/$J$8)</f>
        <v/>
      </c>
      <c r="L361" s="14" t="str">
        <f>IF(MAX(data!J:J)&lt;'Daily status(all)'!B361,"",SUM(SUMIFS(data!$K:$K,data!$I:$I,{31100,31200,32100,32200},data!J:J,"&lt;="&amp;'Daily status(all)'!B361)/100000))</f>
        <v/>
      </c>
      <c r="M361" s="15" t="str">
        <f>IF(MAX(data!J:J)&lt;'Daily status(all)'!B361,"",L361/$L$8)</f>
        <v/>
      </c>
      <c r="N361" s="16" t="str">
        <f>IF(MAX(data!J:J)&lt;'Daily status(all)'!B361,"",H361+J361+L361)</f>
        <v/>
      </c>
      <c r="O361" s="15" t="str">
        <f>IF(MAX(data!J:J)&lt;'Daily status(all)'!B361,"",N361/$N$8)</f>
        <v/>
      </c>
      <c r="P361" s="17" t="str">
        <f t="shared" si="5"/>
        <v/>
      </c>
    </row>
    <row r="362" spans="1:16" x14ac:dyDescent="0.25">
      <c r="A362" s="12">
        <v>43651</v>
      </c>
      <c r="B362" s="8">
        <v>20760320</v>
      </c>
      <c r="C362" s="13" t="s">
        <v>363</v>
      </c>
      <c r="D362" s="14" t="str">
        <f>IF(MAX(data!D:D)&lt;'Daily status(all)'!A362,"",SUMIFS(data!$E:$E,data!$C:$C,11000,data!$D:$D,"&lt;="&amp;'Daily status(all)'!$A362)/100000)</f>
        <v/>
      </c>
      <c r="E362" s="14" t="str">
        <f>IF(MAX(data!D:D)&lt;'Daily status(all)'!A362,"",SUMIFS(data!$E:$E,data!$C:$C,14000,data!$D:$D,"&lt;="&amp;'Daily status(all)'!$A362)/100000)</f>
        <v/>
      </c>
      <c r="F362" s="14" t="str">
        <f>IF(MAX(data!D:D)&lt;'Daily status(all)'!A362,"",SUM(D362:E362))</f>
        <v/>
      </c>
      <c r="G362" s="15" t="str">
        <f>IF(MAX(data!D:D)&lt;'Daily status(all)'!A362,"",F362/$F$8)</f>
        <v/>
      </c>
      <c r="H362" s="14" t="str">
        <f>IF(MAX(data!J:J)&lt;'Daily status(all)'!B362,"",SUM(SUMIFS(data!$K:$K,data!$I:$I,{"STATE_TRANSFER","LOCAL_TRANSFER","OTHER_RECURRENT"},data!J:J,"&lt;="&amp;'Daily status(all)'!B362)/100000))</f>
        <v/>
      </c>
      <c r="I362" s="15" t="str">
        <f>IF(MAX(data!J:J)&lt;'Daily status(all)'!B362,"",H362/$H$8)</f>
        <v/>
      </c>
      <c r="J362" s="14" t="str">
        <f>IF(MAX(data!J:J)&lt;'Daily status(all)'!B362,"",SUM(SUMIFS(data!$K:$K,data!$I:$I,{"CAPITAL_EXP"},data!J:J,"&lt;="&amp;'Daily status(all)'!B362)/100000))</f>
        <v/>
      </c>
      <c r="K362" s="15" t="str">
        <f>IF(MAX(data!J:J)&lt;'Daily status(all)'!B362,"",J362/$J$8)</f>
        <v/>
      </c>
      <c r="L362" s="14" t="str">
        <f>IF(MAX(data!J:J)&lt;'Daily status(all)'!B362,"",SUM(SUMIFS(data!$K:$K,data!$I:$I,{31100,31200,32100,32200},data!J:J,"&lt;="&amp;'Daily status(all)'!B362)/100000))</f>
        <v/>
      </c>
      <c r="M362" s="15" t="str">
        <f>IF(MAX(data!J:J)&lt;'Daily status(all)'!B362,"",L362/$L$8)</f>
        <v/>
      </c>
      <c r="N362" s="16" t="str">
        <f>IF(MAX(data!J:J)&lt;'Daily status(all)'!B362,"",H362+J362+L362)</f>
        <v/>
      </c>
      <c r="O362" s="15" t="str">
        <f>IF(MAX(data!J:J)&lt;'Daily status(all)'!B362,"",N362/$N$8)</f>
        <v/>
      </c>
      <c r="P362" s="17" t="str">
        <f t="shared" si="5"/>
        <v/>
      </c>
    </row>
    <row r="363" spans="1:16" x14ac:dyDescent="0.25">
      <c r="A363" s="12">
        <v>43652</v>
      </c>
      <c r="B363" s="8">
        <v>20760321</v>
      </c>
      <c r="C363" s="13" t="s">
        <v>364</v>
      </c>
      <c r="D363" s="14" t="str">
        <f>IF(MAX(data!D:D)&lt;'Daily status(all)'!A363,"",SUMIFS(data!$E:$E,data!$C:$C,11000,data!$D:$D,"&lt;="&amp;'Daily status(all)'!$A363)/100000)</f>
        <v/>
      </c>
      <c r="E363" s="14" t="str">
        <f>IF(MAX(data!D:D)&lt;'Daily status(all)'!A363,"",SUMIFS(data!$E:$E,data!$C:$C,14000,data!$D:$D,"&lt;="&amp;'Daily status(all)'!$A363)/100000)</f>
        <v/>
      </c>
      <c r="F363" s="14" t="str">
        <f>IF(MAX(data!D:D)&lt;'Daily status(all)'!A363,"",SUM(D363:E363))</f>
        <v/>
      </c>
      <c r="G363" s="15" t="str">
        <f>IF(MAX(data!D:D)&lt;'Daily status(all)'!A363,"",F363/$F$8)</f>
        <v/>
      </c>
      <c r="H363" s="14" t="str">
        <f>IF(MAX(data!J:J)&lt;'Daily status(all)'!B363,"",SUM(SUMIFS(data!$K:$K,data!$I:$I,{"STATE_TRANSFER","LOCAL_TRANSFER","OTHER_RECURRENT"},data!J:J,"&lt;="&amp;'Daily status(all)'!B363)/100000))</f>
        <v/>
      </c>
      <c r="I363" s="15" t="str">
        <f>IF(MAX(data!J:J)&lt;'Daily status(all)'!B363,"",H363/$H$8)</f>
        <v/>
      </c>
      <c r="J363" s="14" t="str">
        <f>IF(MAX(data!J:J)&lt;'Daily status(all)'!B363,"",SUM(SUMIFS(data!$K:$K,data!$I:$I,{"CAPITAL_EXP"},data!J:J,"&lt;="&amp;'Daily status(all)'!B363)/100000))</f>
        <v/>
      </c>
      <c r="K363" s="15" t="str">
        <f>IF(MAX(data!J:J)&lt;'Daily status(all)'!B363,"",J363/$J$8)</f>
        <v/>
      </c>
      <c r="L363" s="14" t="str">
        <f>IF(MAX(data!J:J)&lt;'Daily status(all)'!B363,"",SUM(SUMIFS(data!$K:$K,data!$I:$I,{31100,31200,32100,32200},data!J:J,"&lt;="&amp;'Daily status(all)'!B363)/100000))</f>
        <v/>
      </c>
      <c r="M363" s="15" t="str">
        <f>IF(MAX(data!J:J)&lt;'Daily status(all)'!B363,"",L363/$L$8)</f>
        <v/>
      </c>
      <c r="N363" s="16" t="str">
        <f>IF(MAX(data!J:J)&lt;'Daily status(all)'!B363,"",H363+J363+L363)</f>
        <v/>
      </c>
      <c r="O363" s="15" t="str">
        <f>IF(MAX(data!J:J)&lt;'Daily status(all)'!B363,"",N363/$N$8)</f>
        <v/>
      </c>
      <c r="P363" s="17" t="str">
        <f t="shared" si="5"/>
        <v/>
      </c>
    </row>
    <row r="364" spans="1:16" x14ac:dyDescent="0.25">
      <c r="A364" s="12">
        <v>43653</v>
      </c>
      <c r="B364" s="8">
        <v>20760322</v>
      </c>
      <c r="C364" s="13" t="s">
        <v>365</v>
      </c>
      <c r="D364" s="14" t="str">
        <f>IF(MAX(data!D:D)&lt;'Daily status(all)'!A364,"",SUMIFS(data!$E:$E,data!$C:$C,11000,data!$D:$D,"&lt;="&amp;'Daily status(all)'!$A364)/100000)</f>
        <v/>
      </c>
      <c r="E364" s="14" t="str">
        <f>IF(MAX(data!D:D)&lt;'Daily status(all)'!A364,"",SUMIFS(data!$E:$E,data!$C:$C,14000,data!$D:$D,"&lt;="&amp;'Daily status(all)'!$A364)/100000)</f>
        <v/>
      </c>
      <c r="F364" s="14" t="str">
        <f>IF(MAX(data!D:D)&lt;'Daily status(all)'!A364,"",SUM(D364:E364))</f>
        <v/>
      </c>
      <c r="G364" s="15" t="str">
        <f>IF(MAX(data!D:D)&lt;'Daily status(all)'!A364,"",F364/$F$8)</f>
        <v/>
      </c>
      <c r="H364" s="14" t="str">
        <f>IF(MAX(data!J:J)&lt;'Daily status(all)'!B364,"",SUM(SUMIFS(data!$K:$K,data!$I:$I,{"STATE_TRANSFER","LOCAL_TRANSFER","OTHER_RECURRENT"},data!J:J,"&lt;="&amp;'Daily status(all)'!B364)/100000))</f>
        <v/>
      </c>
      <c r="I364" s="15" t="str">
        <f>IF(MAX(data!J:J)&lt;'Daily status(all)'!B364,"",H364/$H$8)</f>
        <v/>
      </c>
      <c r="J364" s="14" t="str">
        <f>IF(MAX(data!J:J)&lt;'Daily status(all)'!B364,"",SUM(SUMIFS(data!$K:$K,data!$I:$I,{"CAPITAL_EXP"},data!J:J,"&lt;="&amp;'Daily status(all)'!B364)/100000))</f>
        <v/>
      </c>
      <c r="K364" s="15" t="str">
        <f>IF(MAX(data!J:J)&lt;'Daily status(all)'!B364,"",J364/$J$8)</f>
        <v/>
      </c>
      <c r="L364" s="14" t="str">
        <f>IF(MAX(data!J:J)&lt;'Daily status(all)'!B364,"",SUM(SUMIFS(data!$K:$K,data!$I:$I,{31100,31200,32100,32200},data!J:J,"&lt;="&amp;'Daily status(all)'!B364)/100000))</f>
        <v/>
      </c>
      <c r="M364" s="15" t="str">
        <f>IF(MAX(data!J:J)&lt;'Daily status(all)'!B364,"",L364/$L$8)</f>
        <v/>
      </c>
      <c r="N364" s="16" t="str">
        <f>IF(MAX(data!J:J)&lt;'Daily status(all)'!B364,"",H364+J364+L364)</f>
        <v/>
      </c>
      <c r="O364" s="15" t="str">
        <f>IF(MAX(data!J:J)&lt;'Daily status(all)'!B364,"",N364/$N$8)</f>
        <v/>
      </c>
      <c r="P364" s="17" t="str">
        <f t="shared" si="5"/>
        <v/>
      </c>
    </row>
    <row r="365" spans="1:16" x14ac:dyDescent="0.25">
      <c r="A365" s="12">
        <v>43654</v>
      </c>
      <c r="B365" s="8">
        <v>20760323</v>
      </c>
      <c r="C365" s="13" t="s">
        <v>366</v>
      </c>
      <c r="D365" s="14" t="str">
        <f>IF(MAX(data!D:D)&lt;'Daily status(all)'!A365,"",SUMIFS(data!$E:$E,data!$C:$C,11000,data!$D:$D,"&lt;="&amp;'Daily status(all)'!$A365)/100000)</f>
        <v/>
      </c>
      <c r="E365" s="14" t="str">
        <f>IF(MAX(data!D:D)&lt;'Daily status(all)'!A365,"",SUMIFS(data!$E:$E,data!$C:$C,14000,data!$D:$D,"&lt;="&amp;'Daily status(all)'!$A365)/100000)</f>
        <v/>
      </c>
      <c r="F365" s="14" t="str">
        <f>IF(MAX(data!D:D)&lt;'Daily status(all)'!A365,"",SUM(D365:E365))</f>
        <v/>
      </c>
      <c r="G365" s="15" t="str">
        <f>IF(MAX(data!D:D)&lt;'Daily status(all)'!A365,"",F365/$F$8)</f>
        <v/>
      </c>
      <c r="H365" s="14" t="str">
        <f>IF(MAX(data!J:J)&lt;'Daily status(all)'!B365,"",SUM(SUMIFS(data!$K:$K,data!$I:$I,{"STATE_TRANSFER","LOCAL_TRANSFER","OTHER_RECURRENT"},data!J:J,"&lt;="&amp;'Daily status(all)'!B365)/100000))</f>
        <v/>
      </c>
      <c r="I365" s="15" t="str">
        <f>IF(MAX(data!J:J)&lt;'Daily status(all)'!B365,"",H365/$H$8)</f>
        <v/>
      </c>
      <c r="J365" s="14" t="str">
        <f>IF(MAX(data!J:J)&lt;'Daily status(all)'!B365,"",SUM(SUMIFS(data!$K:$K,data!$I:$I,{"CAPITAL_EXP"},data!J:J,"&lt;="&amp;'Daily status(all)'!B365)/100000))</f>
        <v/>
      </c>
      <c r="K365" s="15" t="str">
        <f>IF(MAX(data!J:J)&lt;'Daily status(all)'!B365,"",J365/$J$8)</f>
        <v/>
      </c>
      <c r="L365" s="14" t="str">
        <f>IF(MAX(data!J:J)&lt;'Daily status(all)'!B365,"",SUM(SUMIFS(data!$K:$K,data!$I:$I,{31100,31200,32100,32200},data!J:J,"&lt;="&amp;'Daily status(all)'!B365)/100000))</f>
        <v/>
      </c>
      <c r="M365" s="15" t="str">
        <f>IF(MAX(data!J:J)&lt;'Daily status(all)'!B365,"",L365/$L$8)</f>
        <v/>
      </c>
      <c r="N365" s="16" t="str">
        <f>IF(MAX(data!J:J)&lt;'Daily status(all)'!B365,"",H365+J365+L365)</f>
        <v/>
      </c>
      <c r="O365" s="15" t="str">
        <f>IF(MAX(data!J:J)&lt;'Daily status(all)'!B365,"",N365/$N$8)</f>
        <v/>
      </c>
      <c r="P365" s="17" t="str">
        <f t="shared" si="5"/>
        <v/>
      </c>
    </row>
    <row r="366" spans="1:16" x14ac:dyDescent="0.25">
      <c r="A366" s="12">
        <v>43655</v>
      </c>
      <c r="B366" s="8">
        <v>20760324</v>
      </c>
      <c r="C366" s="13" t="s">
        <v>367</v>
      </c>
      <c r="D366" s="14" t="str">
        <f>IF(MAX(data!D:D)&lt;'Daily status(all)'!A366,"",SUMIFS(data!$E:$E,data!$C:$C,11000,data!$D:$D,"&lt;="&amp;'Daily status(all)'!$A366)/100000)</f>
        <v/>
      </c>
      <c r="E366" s="14" t="str">
        <f>IF(MAX(data!D:D)&lt;'Daily status(all)'!A366,"",SUMIFS(data!$E:$E,data!$C:$C,14000,data!$D:$D,"&lt;="&amp;'Daily status(all)'!$A366)/100000)</f>
        <v/>
      </c>
      <c r="F366" s="14" t="str">
        <f>IF(MAX(data!D:D)&lt;'Daily status(all)'!A366,"",SUM(D366:E366))</f>
        <v/>
      </c>
      <c r="G366" s="15" t="str">
        <f>IF(MAX(data!D:D)&lt;'Daily status(all)'!A366,"",F366/$F$8)</f>
        <v/>
      </c>
      <c r="H366" s="14" t="str">
        <f>IF(MAX(data!J:J)&lt;'Daily status(all)'!B366,"",SUM(SUMIFS(data!$K:$K,data!$I:$I,{"STATE_TRANSFER","LOCAL_TRANSFER","OTHER_RECURRENT"},data!J:J,"&lt;="&amp;'Daily status(all)'!B366)/100000))</f>
        <v/>
      </c>
      <c r="I366" s="15" t="str">
        <f>IF(MAX(data!J:J)&lt;'Daily status(all)'!B366,"",H366/$H$8)</f>
        <v/>
      </c>
      <c r="J366" s="14" t="str">
        <f>IF(MAX(data!J:J)&lt;'Daily status(all)'!B366,"",SUM(SUMIFS(data!$K:$K,data!$I:$I,{"CAPITAL_EXP"},data!J:J,"&lt;="&amp;'Daily status(all)'!B366)/100000))</f>
        <v/>
      </c>
      <c r="K366" s="15" t="str">
        <f>IF(MAX(data!J:J)&lt;'Daily status(all)'!B366,"",J366/$J$8)</f>
        <v/>
      </c>
      <c r="L366" s="14" t="str">
        <f>IF(MAX(data!J:J)&lt;'Daily status(all)'!B366,"",SUM(SUMIFS(data!$K:$K,data!$I:$I,{31100,31200,32100,32200},data!J:J,"&lt;="&amp;'Daily status(all)'!B366)/100000))</f>
        <v/>
      </c>
      <c r="M366" s="15" t="str">
        <f>IF(MAX(data!J:J)&lt;'Daily status(all)'!B366,"",L366/$L$8)</f>
        <v/>
      </c>
      <c r="N366" s="16" t="str">
        <f>IF(MAX(data!J:J)&lt;'Daily status(all)'!B366,"",H366+J366+L366)</f>
        <v/>
      </c>
      <c r="O366" s="15" t="str">
        <f>IF(MAX(data!J:J)&lt;'Daily status(all)'!B366,"",N366/$N$8)</f>
        <v/>
      </c>
      <c r="P366" s="17" t="str">
        <f t="shared" si="5"/>
        <v/>
      </c>
    </row>
    <row r="367" spans="1:16" x14ac:dyDescent="0.25">
      <c r="A367" s="12">
        <v>43656</v>
      </c>
      <c r="B367" s="8">
        <v>20760325</v>
      </c>
      <c r="C367" s="13" t="s">
        <v>368</v>
      </c>
      <c r="D367" s="14" t="str">
        <f>IF(MAX(data!D:D)&lt;'Daily status(all)'!A367,"",SUMIFS(data!$E:$E,data!$C:$C,11000,data!$D:$D,"&lt;="&amp;'Daily status(all)'!$A367)/100000)</f>
        <v/>
      </c>
      <c r="E367" s="14" t="str">
        <f>IF(MAX(data!D:D)&lt;'Daily status(all)'!A367,"",SUMIFS(data!$E:$E,data!$C:$C,14000,data!$D:$D,"&lt;="&amp;'Daily status(all)'!$A367)/100000)</f>
        <v/>
      </c>
      <c r="F367" s="14" t="str">
        <f>IF(MAX(data!D:D)&lt;'Daily status(all)'!A367,"",SUM(D367:E367))</f>
        <v/>
      </c>
      <c r="G367" s="15" t="str">
        <f>IF(MAX(data!D:D)&lt;'Daily status(all)'!A367,"",F367/$F$8)</f>
        <v/>
      </c>
      <c r="H367" s="14" t="str">
        <f>IF(MAX(data!J:J)&lt;'Daily status(all)'!B367,"",SUM(SUMIFS(data!$K:$K,data!$I:$I,{"STATE_TRANSFER","LOCAL_TRANSFER","OTHER_RECURRENT"},data!J:J,"&lt;="&amp;'Daily status(all)'!B367)/100000))</f>
        <v/>
      </c>
      <c r="I367" s="15" t="str">
        <f>IF(MAX(data!J:J)&lt;'Daily status(all)'!B367,"",H367/$H$8)</f>
        <v/>
      </c>
      <c r="J367" s="14" t="str">
        <f>IF(MAX(data!J:J)&lt;'Daily status(all)'!B367,"",SUM(SUMIFS(data!$K:$K,data!$I:$I,{"CAPITAL_EXP"},data!J:J,"&lt;="&amp;'Daily status(all)'!B367)/100000))</f>
        <v/>
      </c>
      <c r="K367" s="15" t="str">
        <f>IF(MAX(data!J:J)&lt;'Daily status(all)'!B367,"",J367/$J$8)</f>
        <v/>
      </c>
      <c r="L367" s="14" t="str">
        <f>IF(MAX(data!J:J)&lt;'Daily status(all)'!B367,"",SUM(SUMIFS(data!$K:$K,data!$I:$I,{31100,31200,32100,32200},data!J:J,"&lt;="&amp;'Daily status(all)'!B367)/100000))</f>
        <v/>
      </c>
      <c r="M367" s="15" t="str">
        <f>IF(MAX(data!J:J)&lt;'Daily status(all)'!B367,"",L367/$L$8)</f>
        <v/>
      </c>
      <c r="N367" s="16" t="str">
        <f>IF(MAX(data!J:J)&lt;'Daily status(all)'!B367,"",H367+J367+L367)</f>
        <v/>
      </c>
      <c r="O367" s="15" t="str">
        <f>IF(MAX(data!J:J)&lt;'Daily status(all)'!B367,"",N367/$N$8)</f>
        <v/>
      </c>
      <c r="P367" s="17" t="str">
        <f t="shared" si="5"/>
        <v/>
      </c>
    </row>
    <row r="368" spans="1:16" x14ac:dyDescent="0.25">
      <c r="A368" s="12">
        <v>43657</v>
      </c>
      <c r="B368" s="8">
        <v>20760326</v>
      </c>
      <c r="C368" s="13" t="s">
        <v>369</v>
      </c>
      <c r="D368" s="14" t="str">
        <f>IF(MAX(data!D:D)&lt;'Daily status(all)'!A368,"",SUMIFS(data!$E:$E,data!$C:$C,11000,data!$D:$D,"&lt;="&amp;'Daily status(all)'!$A368)/100000)</f>
        <v/>
      </c>
      <c r="E368" s="14" t="str">
        <f>IF(MAX(data!D:D)&lt;'Daily status(all)'!A368,"",SUMIFS(data!$E:$E,data!$C:$C,14000,data!$D:$D,"&lt;="&amp;'Daily status(all)'!$A368)/100000)</f>
        <v/>
      </c>
      <c r="F368" s="14" t="str">
        <f>IF(MAX(data!D:D)&lt;'Daily status(all)'!A368,"",SUM(D368:E368))</f>
        <v/>
      </c>
      <c r="G368" s="15" t="str">
        <f>IF(MAX(data!D:D)&lt;'Daily status(all)'!A368,"",F368/$F$8)</f>
        <v/>
      </c>
      <c r="H368" s="14" t="str">
        <f>IF(MAX(data!J:J)&lt;'Daily status(all)'!B368,"",SUM(SUMIFS(data!$K:$K,data!$I:$I,{"STATE_TRANSFER","LOCAL_TRANSFER","OTHER_RECURRENT"},data!J:J,"&lt;="&amp;'Daily status(all)'!B368)/100000))</f>
        <v/>
      </c>
      <c r="I368" s="15" t="str">
        <f>IF(MAX(data!J:J)&lt;'Daily status(all)'!B368,"",H368/$H$8)</f>
        <v/>
      </c>
      <c r="J368" s="14" t="str">
        <f>IF(MAX(data!J:J)&lt;'Daily status(all)'!B368,"",SUM(SUMIFS(data!$K:$K,data!$I:$I,{"CAPITAL_EXP"},data!J:J,"&lt;="&amp;'Daily status(all)'!B368)/100000))</f>
        <v/>
      </c>
      <c r="K368" s="15" t="str">
        <f>IF(MAX(data!J:J)&lt;'Daily status(all)'!B368,"",J368/$J$8)</f>
        <v/>
      </c>
      <c r="L368" s="14" t="str">
        <f>IF(MAX(data!J:J)&lt;'Daily status(all)'!B368,"",SUM(SUMIFS(data!$K:$K,data!$I:$I,{31100,31200,32100,32200},data!J:J,"&lt;="&amp;'Daily status(all)'!B368)/100000))</f>
        <v/>
      </c>
      <c r="M368" s="15" t="str">
        <f>IF(MAX(data!J:J)&lt;'Daily status(all)'!B368,"",L368/$L$8)</f>
        <v/>
      </c>
      <c r="N368" s="16" t="str">
        <f>IF(MAX(data!J:J)&lt;'Daily status(all)'!B368,"",H368+J368+L368)</f>
        <v/>
      </c>
      <c r="O368" s="15" t="str">
        <f>IF(MAX(data!J:J)&lt;'Daily status(all)'!B368,"",N368/$N$8)</f>
        <v/>
      </c>
      <c r="P368" s="17" t="str">
        <f t="shared" si="5"/>
        <v/>
      </c>
    </row>
    <row r="369" spans="1:16" x14ac:dyDescent="0.25">
      <c r="A369" s="12">
        <v>43658</v>
      </c>
      <c r="B369" s="8">
        <v>20760327</v>
      </c>
      <c r="C369" s="13" t="s">
        <v>370</v>
      </c>
      <c r="D369" s="14" t="str">
        <f>IF(MAX(data!D:D)&lt;'Daily status(all)'!A369,"",SUMIFS(data!$E:$E,data!$C:$C,11000,data!$D:$D,"&lt;="&amp;'Daily status(all)'!$A369)/100000)</f>
        <v/>
      </c>
      <c r="E369" s="14" t="str">
        <f>IF(MAX(data!D:D)&lt;'Daily status(all)'!A369,"",SUMIFS(data!$E:$E,data!$C:$C,14000,data!$D:$D,"&lt;="&amp;'Daily status(all)'!$A369)/100000)</f>
        <v/>
      </c>
      <c r="F369" s="14" t="str">
        <f>IF(MAX(data!D:D)&lt;'Daily status(all)'!A369,"",SUM(D369:E369))</f>
        <v/>
      </c>
      <c r="G369" s="15" t="str">
        <f>IF(MAX(data!D:D)&lt;'Daily status(all)'!A369,"",F369/$F$8)</f>
        <v/>
      </c>
      <c r="H369" s="14" t="str">
        <f>IF(MAX(data!J:J)&lt;'Daily status(all)'!B369,"",SUM(SUMIFS(data!$K:$K,data!$I:$I,{"STATE_TRANSFER","LOCAL_TRANSFER","OTHER_RECURRENT"},data!J:J,"&lt;="&amp;'Daily status(all)'!B369)/100000))</f>
        <v/>
      </c>
      <c r="I369" s="15" t="str">
        <f>IF(MAX(data!J:J)&lt;'Daily status(all)'!B369,"",H369/$H$8)</f>
        <v/>
      </c>
      <c r="J369" s="14" t="str">
        <f>IF(MAX(data!J:J)&lt;'Daily status(all)'!B369,"",SUM(SUMIFS(data!$K:$K,data!$I:$I,{"CAPITAL_EXP"},data!J:J,"&lt;="&amp;'Daily status(all)'!B369)/100000))</f>
        <v/>
      </c>
      <c r="K369" s="15" t="str">
        <f>IF(MAX(data!J:J)&lt;'Daily status(all)'!B369,"",J369/$J$8)</f>
        <v/>
      </c>
      <c r="L369" s="14" t="str">
        <f>IF(MAX(data!J:J)&lt;'Daily status(all)'!B369,"",SUM(SUMIFS(data!$K:$K,data!$I:$I,{31100,31200,32100,32200},data!J:J,"&lt;="&amp;'Daily status(all)'!B369)/100000))</f>
        <v/>
      </c>
      <c r="M369" s="15" t="str">
        <f>IF(MAX(data!J:J)&lt;'Daily status(all)'!B369,"",L369/$L$8)</f>
        <v/>
      </c>
      <c r="N369" s="16" t="str">
        <f>IF(MAX(data!J:J)&lt;'Daily status(all)'!B369,"",H369+J369+L369)</f>
        <v/>
      </c>
      <c r="O369" s="15" t="str">
        <f>IF(MAX(data!J:J)&lt;'Daily status(all)'!B369,"",N369/$N$8)</f>
        <v/>
      </c>
      <c r="P369" s="17" t="str">
        <f t="shared" si="5"/>
        <v/>
      </c>
    </row>
    <row r="370" spans="1:16" x14ac:dyDescent="0.25">
      <c r="A370" s="12">
        <v>43659</v>
      </c>
      <c r="B370" s="8">
        <v>20760328</v>
      </c>
      <c r="C370" s="13" t="s">
        <v>371</v>
      </c>
      <c r="D370" s="14" t="str">
        <f>IF(MAX(data!D:D)&lt;'Daily status(all)'!A370,"",SUMIFS(data!$E:$E,data!$C:$C,11000,data!$D:$D,"&lt;="&amp;'Daily status(all)'!$A370)/100000)</f>
        <v/>
      </c>
      <c r="E370" s="14" t="str">
        <f>IF(MAX(data!D:D)&lt;'Daily status(all)'!A370,"",SUMIFS(data!$E:$E,data!$C:$C,14000,data!$D:$D,"&lt;="&amp;'Daily status(all)'!$A370)/100000)</f>
        <v/>
      </c>
      <c r="F370" s="14" t="str">
        <f>IF(MAX(data!D:D)&lt;'Daily status(all)'!A370,"",SUM(D370:E370))</f>
        <v/>
      </c>
      <c r="G370" s="15" t="str">
        <f>IF(MAX(data!D:D)&lt;'Daily status(all)'!A370,"",F370/$F$8)</f>
        <v/>
      </c>
      <c r="H370" s="14" t="str">
        <f>IF(MAX(data!J:J)&lt;'Daily status(all)'!B370,"",SUM(SUMIFS(data!$K:$K,data!$I:$I,{"STATE_TRANSFER","LOCAL_TRANSFER","OTHER_RECURRENT"},data!J:J,"&lt;="&amp;'Daily status(all)'!B370)/100000))</f>
        <v/>
      </c>
      <c r="I370" s="15" t="str">
        <f>IF(MAX(data!J:J)&lt;'Daily status(all)'!B370,"",H370/$H$8)</f>
        <v/>
      </c>
      <c r="J370" s="14" t="str">
        <f>IF(MAX(data!J:J)&lt;'Daily status(all)'!B370,"",SUM(SUMIFS(data!$K:$K,data!$I:$I,{"CAPITAL_EXP"},data!J:J,"&lt;="&amp;'Daily status(all)'!B370)/100000))</f>
        <v/>
      </c>
      <c r="K370" s="15" t="str">
        <f>IF(MAX(data!J:J)&lt;'Daily status(all)'!B370,"",J370/$J$8)</f>
        <v/>
      </c>
      <c r="L370" s="14" t="str">
        <f>IF(MAX(data!J:J)&lt;'Daily status(all)'!B370,"",SUM(SUMIFS(data!$K:$K,data!$I:$I,{31100,31200,32100,32200},data!J:J,"&lt;="&amp;'Daily status(all)'!B370)/100000))</f>
        <v/>
      </c>
      <c r="M370" s="15" t="str">
        <f>IF(MAX(data!J:J)&lt;'Daily status(all)'!B370,"",L370/$L$8)</f>
        <v/>
      </c>
      <c r="N370" s="16" t="str">
        <f>IF(MAX(data!J:J)&lt;'Daily status(all)'!B370,"",H370+J370+L370)</f>
        <v/>
      </c>
      <c r="O370" s="15" t="str">
        <f>IF(MAX(data!J:J)&lt;'Daily status(all)'!B370,"",N370/$N$8)</f>
        <v/>
      </c>
      <c r="P370" s="17" t="str">
        <f t="shared" si="5"/>
        <v/>
      </c>
    </row>
    <row r="371" spans="1:16" x14ac:dyDescent="0.25">
      <c r="A371" s="12">
        <v>43660</v>
      </c>
      <c r="B371" s="8">
        <v>20760329</v>
      </c>
      <c r="C371" s="13" t="s">
        <v>372</v>
      </c>
      <c r="D371" s="14" t="str">
        <f>IF(MAX(data!D:D)&lt;'Daily status(all)'!A371,"",SUMIFS(data!$E:$E,data!$C:$C,11000,data!$D:$D,"&lt;="&amp;'Daily status(all)'!$A371)/100000)</f>
        <v/>
      </c>
      <c r="E371" s="14" t="str">
        <f>IF(MAX(data!D:D)&lt;'Daily status(all)'!A371,"",SUMIFS(data!$E:$E,data!$C:$C,14000,data!$D:$D,"&lt;="&amp;'Daily status(all)'!$A371)/100000)</f>
        <v/>
      </c>
      <c r="F371" s="14" t="str">
        <f>IF(MAX(data!D:D)&lt;'Daily status(all)'!A371,"",SUM(D371:E371))</f>
        <v/>
      </c>
      <c r="G371" s="15" t="str">
        <f>IF(MAX(data!D:D)&lt;'Daily status(all)'!A371,"",F371/$F$8)</f>
        <v/>
      </c>
      <c r="H371" s="14" t="str">
        <f>IF(MAX(data!J:J)&lt;'Daily status(all)'!B371,"",SUM(SUMIFS(data!$K:$K,data!$I:$I,{"STATE_TRANSFER","LOCAL_TRANSFER","OTHER_RECURRENT"},data!J:J,"&lt;="&amp;'Daily status(all)'!B371)/100000))</f>
        <v/>
      </c>
      <c r="I371" s="15" t="str">
        <f>IF(MAX(data!J:J)&lt;'Daily status(all)'!B371,"",H371/$H$8)</f>
        <v/>
      </c>
      <c r="J371" s="14" t="str">
        <f>IF(MAX(data!J:J)&lt;'Daily status(all)'!B371,"",SUM(SUMIFS(data!$K:$K,data!$I:$I,{"CAPITAL_EXP"},data!J:J,"&lt;="&amp;'Daily status(all)'!B371)/100000))</f>
        <v/>
      </c>
      <c r="K371" s="15" t="str">
        <f>IF(MAX(data!J:J)&lt;'Daily status(all)'!B371,"",J371/$J$8)</f>
        <v/>
      </c>
      <c r="L371" s="14" t="str">
        <f>IF(MAX(data!J:J)&lt;'Daily status(all)'!B371,"",SUM(SUMIFS(data!$K:$K,data!$I:$I,{31100,31200,32100,32200},data!J:J,"&lt;="&amp;'Daily status(all)'!B371)/100000))</f>
        <v/>
      </c>
      <c r="M371" s="15" t="str">
        <f>IF(MAX(data!J:J)&lt;'Daily status(all)'!B371,"",L371/$L$8)</f>
        <v/>
      </c>
      <c r="N371" s="16" t="str">
        <f>IF(MAX(data!J:J)&lt;'Daily status(all)'!B371,"",H371+J371+L371)</f>
        <v/>
      </c>
      <c r="O371" s="15" t="str">
        <f>IF(MAX(data!J:J)&lt;'Daily status(all)'!B371,"",N371/$N$8)</f>
        <v/>
      </c>
      <c r="P371" s="17" t="str">
        <f t="shared" si="5"/>
        <v/>
      </c>
    </row>
    <row r="372" spans="1:16" x14ac:dyDescent="0.25">
      <c r="A372" s="12">
        <v>43661</v>
      </c>
      <c r="B372" s="8">
        <v>20760330</v>
      </c>
      <c r="C372" s="13" t="s">
        <v>373</v>
      </c>
      <c r="D372" s="14" t="str">
        <f>IF(MAX(data!D:D)&lt;'Daily status(all)'!A372,"",SUMIFS(data!$E:$E,data!$C:$C,11000,data!$D:$D,"&lt;="&amp;'Daily status(all)'!$A372)/100000)</f>
        <v/>
      </c>
      <c r="E372" s="14" t="str">
        <f>IF(MAX(data!D:D)&lt;'Daily status(all)'!A372,"",SUMIFS(data!$E:$E,data!$C:$C,14000,data!$D:$D,"&lt;="&amp;'Daily status(all)'!$A372)/100000)</f>
        <v/>
      </c>
      <c r="F372" s="14" t="str">
        <f>IF(MAX(data!D:D)&lt;'Daily status(all)'!A372,"",SUM(D372:E372))</f>
        <v/>
      </c>
      <c r="G372" s="15" t="str">
        <f>IF(MAX(data!D:D)&lt;'Daily status(all)'!A372,"",F372/$F$8)</f>
        <v/>
      </c>
      <c r="H372" s="14" t="str">
        <f>IF(MAX(data!J:J)&lt;'Daily status(all)'!B372,"",SUM(SUMIFS(data!$K:$K,data!$I:$I,{"STATE_TRANSFER","LOCAL_TRANSFER","OTHER_RECURRENT"},data!J:J,"&lt;="&amp;'Daily status(all)'!B372)/100000))</f>
        <v/>
      </c>
      <c r="I372" s="15" t="str">
        <f>IF(MAX(data!J:J)&lt;'Daily status(all)'!B372,"",H372/$H$8)</f>
        <v/>
      </c>
      <c r="J372" s="14" t="str">
        <f>IF(MAX(data!J:J)&lt;'Daily status(all)'!B372,"",SUM(SUMIFS(data!$K:$K,data!$I:$I,{"CAPITAL_EXP"},data!J:J,"&lt;="&amp;'Daily status(all)'!B372)/100000))</f>
        <v/>
      </c>
      <c r="K372" s="15" t="str">
        <f>IF(MAX(data!J:J)&lt;'Daily status(all)'!B372,"",J372/$J$8)</f>
        <v/>
      </c>
      <c r="L372" s="14" t="str">
        <f>IF(MAX(data!J:J)&lt;'Daily status(all)'!B372,"",SUM(SUMIFS(data!$K:$K,data!$I:$I,{31100,31200,32100,32200},data!J:J,"&lt;="&amp;'Daily status(all)'!B372)/100000))</f>
        <v/>
      </c>
      <c r="M372" s="15" t="str">
        <f>IF(MAX(data!J:J)&lt;'Daily status(all)'!B372,"",L372/$L$8)</f>
        <v/>
      </c>
      <c r="N372" s="16" t="str">
        <f>IF(MAX(data!J:J)&lt;'Daily status(all)'!B372,"",H372+J372+L372)</f>
        <v/>
      </c>
      <c r="O372" s="15" t="str">
        <f>IF(MAX(data!J:J)&lt;'Daily status(all)'!B372,"",N372/$N$8)</f>
        <v/>
      </c>
      <c r="P372" s="17" t="str">
        <f t="shared" si="5"/>
        <v/>
      </c>
    </row>
    <row r="373" spans="1:16" x14ac:dyDescent="0.25">
      <c r="A373" s="12">
        <v>43662</v>
      </c>
      <c r="B373" s="8">
        <v>20760331</v>
      </c>
      <c r="C373" s="13" t="s">
        <v>374</v>
      </c>
      <c r="D373" s="14" t="str">
        <f>IF(MAX(data!D:D)&lt;'Daily status(all)'!A373,"",SUMIFS(data!$E:$E,data!$C:$C,11000,data!$D:$D,"&lt;="&amp;'Daily status(all)'!$A373)/100000)</f>
        <v/>
      </c>
      <c r="E373" s="14" t="str">
        <f>IF(MAX(data!D:D)&lt;'Daily status(all)'!A373,"",SUMIFS(data!$E:$E,data!$C:$C,14000,data!$D:$D,"&lt;="&amp;'Daily status(all)'!$A373)/100000)</f>
        <v/>
      </c>
      <c r="F373" s="14" t="str">
        <f>IF(MAX(data!D:D)&lt;'Daily status(all)'!A373,"",SUM(D373:E373))</f>
        <v/>
      </c>
      <c r="G373" s="15" t="str">
        <f>IF(MAX(data!D:D)&lt;'Daily status(all)'!A373,"",F373/$F$8)</f>
        <v/>
      </c>
      <c r="H373" s="14" t="str">
        <f>IF(MAX(data!J:J)&lt;'Daily status(all)'!B373,"",SUM(SUMIFS(data!$K:$K,data!$I:$I,{"STATE_TRANSFER","LOCAL_TRANSFER","OTHER_RECURRENT"},data!J:J,"&lt;="&amp;'Daily status(all)'!B373)/100000))</f>
        <v/>
      </c>
      <c r="I373" s="15" t="str">
        <f>IF(MAX(data!J:J)&lt;'Daily status(all)'!B373,"",H373/$H$8)</f>
        <v/>
      </c>
      <c r="J373" s="14" t="str">
        <f>IF(MAX(data!J:J)&lt;'Daily status(all)'!B373,"",SUM(SUMIFS(data!$K:$K,data!$I:$I,{"CAPITAL_EXP"},data!J:J,"&lt;="&amp;'Daily status(all)'!B373)/100000))</f>
        <v/>
      </c>
      <c r="K373" s="15" t="str">
        <f>IF(MAX(data!J:J)&lt;'Daily status(all)'!B373,"",J373/$J$8)</f>
        <v/>
      </c>
      <c r="L373" s="14" t="str">
        <f>IF(MAX(data!J:J)&lt;'Daily status(all)'!B373,"",SUM(SUMIFS(data!$K:$K,data!$I:$I,{31100,31200,32100,32200},data!J:J,"&lt;="&amp;'Daily status(all)'!B373)/100000))</f>
        <v/>
      </c>
      <c r="M373" s="15" t="str">
        <f>IF(MAX(data!J:J)&lt;'Daily status(all)'!B373,"",L373/$L$8)</f>
        <v/>
      </c>
      <c r="N373" s="16" t="str">
        <f>IF(MAX(data!J:J)&lt;'Daily status(all)'!B373,"",H373+J373+L373)</f>
        <v/>
      </c>
      <c r="O373" s="15" t="str">
        <f>IF(MAX(data!J:J)&lt;'Daily status(all)'!B373,"",N373/$N$8)</f>
        <v/>
      </c>
      <c r="P373" s="17" t="str">
        <f t="shared" si="5"/>
        <v/>
      </c>
    </row>
  </sheetData>
  <mergeCells count="18">
    <mergeCell ref="F8:G8"/>
    <mergeCell ref="H8:I8"/>
    <mergeCell ref="J8:K8"/>
    <mergeCell ref="L8:M8"/>
    <mergeCell ref="C1:P1"/>
    <mergeCell ref="C2:P2"/>
    <mergeCell ref="C3:P3"/>
    <mergeCell ref="C4:P4"/>
    <mergeCell ref="H7:I7"/>
    <mergeCell ref="J7:K7"/>
    <mergeCell ref="L7:M7"/>
    <mergeCell ref="C6:C7"/>
    <mergeCell ref="D6:E6"/>
    <mergeCell ref="F6:G7"/>
    <mergeCell ref="H6:M6"/>
    <mergeCell ref="N6:O7"/>
    <mergeCell ref="P6:P8"/>
    <mergeCell ref="N8:O8"/>
  </mergeCells>
  <pageMargins left="0.25" right="0.25" top="0.38" bottom="0.31" header="0.3" footer="0.24"/>
  <pageSetup paperSize="9" scale="7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5" zoomScaleNormal="85" workbookViewId="0">
      <selection activeCell="J10" sqref="J10"/>
    </sheetView>
  </sheetViews>
  <sheetFormatPr defaultRowHeight="15" x14ac:dyDescent="0.25"/>
  <cols>
    <col min="1" max="1" width="16.7109375" style="2" bestFit="1" customWidth="1"/>
    <col min="2" max="2" width="17" customWidth="1"/>
    <col min="3" max="3" width="13.42578125" style="6" customWidth="1"/>
    <col min="4" max="4" width="13.140625" customWidth="1"/>
    <col min="5" max="5" width="13.5703125" customWidth="1"/>
    <col min="6" max="6" width="14.42578125" customWidth="1"/>
    <col min="7" max="7" width="12.85546875" style="6" customWidth="1"/>
    <col min="8" max="8" width="11.85546875" customWidth="1"/>
    <col min="9" max="9" width="13.28515625" customWidth="1"/>
    <col min="10" max="10" width="14.85546875" customWidth="1"/>
  </cols>
  <sheetData>
    <row r="1" spans="1:10" x14ac:dyDescent="0.25">
      <c r="A1" s="46" t="s">
        <v>393</v>
      </c>
      <c r="B1" s="46"/>
      <c r="C1" s="46"/>
      <c r="D1" s="46"/>
      <c r="E1" s="46"/>
      <c r="F1" s="46"/>
      <c r="G1" s="46"/>
      <c r="H1" s="39">
        <f>MAX(data!J:J)</f>
        <v>20751130</v>
      </c>
      <c r="I1" s="50" t="s">
        <v>413</v>
      </c>
      <c r="J1" s="50"/>
    </row>
    <row r="2" spans="1:10" x14ac:dyDescent="0.25">
      <c r="A2" s="46" t="s">
        <v>394</v>
      </c>
      <c r="B2" s="46"/>
      <c r="C2" s="46"/>
      <c r="D2" s="46"/>
      <c r="E2" s="46"/>
      <c r="F2" s="46"/>
      <c r="G2" s="46"/>
      <c r="I2" s="50"/>
      <c r="J2" s="50"/>
    </row>
    <row r="3" spans="1:10" x14ac:dyDescent="0.25">
      <c r="A3" s="46" t="s">
        <v>395</v>
      </c>
      <c r="B3" s="46"/>
      <c r="C3" s="46"/>
      <c r="D3" s="46"/>
      <c r="E3" s="46"/>
      <c r="F3" s="46"/>
      <c r="G3" s="46"/>
      <c r="I3" s="50"/>
      <c r="J3" s="50"/>
    </row>
    <row r="4" spans="1:10" x14ac:dyDescent="0.25">
      <c r="A4" s="56" t="s">
        <v>397</v>
      </c>
      <c r="B4" s="56"/>
      <c r="C4" s="56"/>
      <c r="D4" s="56"/>
      <c r="E4" s="56"/>
      <c r="F4" s="56"/>
      <c r="G4" s="56"/>
    </row>
    <row r="5" spans="1:10" x14ac:dyDescent="0.25">
      <c r="A5" s="27" t="str">
        <f>"As of : " &amp;LEFT(H1,4)&amp;"-"&amp;MID(H1,5,2)&amp;"-"&amp;RIGHT(H1,2)</f>
        <v>As of : 2075-11-30</v>
      </c>
      <c r="B5" s="30">
        <f>INDEX('Daily status(all)'!A:A,MATCH(H1,'Daily status(all)'!B:B,0))</f>
        <v>43538</v>
      </c>
      <c r="C5" s="34"/>
      <c r="D5" s="21"/>
      <c r="G5" s="44" t="s">
        <v>396</v>
      </c>
    </row>
    <row r="6" spans="1:10" s="6" customFormat="1" ht="34.5" customHeight="1" x14ac:dyDescent="0.25">
      <c r="A6" s="52" t="s">
        <v>399</v>
      </c>
      <c r="B6" s="53"/>
      <c r="C6" s="9" t="s">
        <v>408</v>
      </c>
      <c r="D6" s="9" t="s">
        <v>409</v>
      </c>
      <c r="E6" s="9" t="s">
        <v>410</v>
      </c>
      <c r="F6" s="9" t="s">
        <v>411</v>
      </c>
      <c r="G6" s="9" t="s">
        <v>412</v>
      </c>
    </row>
    <row r="7" spans="1:10" x14ac:dyDescent="0.25">
      <c r="A7" s="51" t="s">
        <v>400</v>
      </c>
      <c r="B7" s="24" t="s">
        <v>414</v>
      </c>
      <c r="C7" s="35">
        <v>8313180</v>
      </c>
      <c r="D7" s="32">
        <f>SUM(D8:D9)</f>
        <v>4359651.4335333984</v>
      </c>
      <c r="E7" s="32">
        <f t="shared" ref="E7:F7" si="0">SUM(E8:E9)</f>
        <v>42.067437499994412</v>
      </c>
      <c r="F7" s="32">
        <f t="shared" si="0"/>
        <v>4359693.5009708991</v>
      </c>
      <c r="G7" s="43">
        <f>F7/C7</f>
        <v>0.52443150526885007</v>
      </c>
    </row>
    <row r="8" spans="1:10" x14ac:dyDescent="0.25">
      <c r="A8" s="51"/>
      <c r="B8" s="23" t="s">
        <v>403</v>
      </c>
      <c r="C8" s="36"/>
      <c r="D8" s="40">
        <f>SUMIFS(data!$E:$E,data!$C:$C,11000,data!$D:$D,"&lt;="&amp;(B5-1))/100000</f>
        <v>3939468.0025779991</v>
      </c>
      <c r="E8" s="40">
        <f>F8-D8</f>
        <v>33.676317499950528</v>
      </c>
      <c r="F8" s="40">
        <f>SUMIFS(data!$E:$E,data!$C:$C,11000,data!$D:$D,"&lt;="&amp;B5)/100000</f>
        <v>3939501.6788954991</v>
      </c>
      <c r="G8" s="9"/>
    </row>
    <row r="9" spans="1:10" x14ac:dyDescent="0.25">
      <c r="A9" s="51"/>
      <c r="B9" s="23" t="s">
        <v>404</v>
      </c>
      <c r="C9" s="36"/>
      <c r="D9" s="40">
        <f>SUMIFS(data!$E:$E,data!$C:$C,14000,data!$D:$D,"&lt;="&amp;(B5-1))/100000</f>
        <v>420183.43095539976</v>
      </c>
      <c r="E9" s="40">
        <f>F9-D9</f>
        <v>8.3911200000438839</v>
      </c>
      <c r="F9" s="40">
        <f>SUMIFS(data!$E:$E,data!$C:$C,14000,data!$D:$D,"&lt;="&amp;B5)/100000</f>
        <v>420191.8220753998</v>
      </c>
      <c r="G9" s="9"/>
    </row>
    <row r="10" spans="1:10" x14ac:dyDescent="0.25">
      <c r="A10" s="51" t="s">
        <v>401</v>
      </c>
      <c r="B10" s="25" t="s">
        <v>402</v>
      </c>
      <c r="C10" s="37">
        <f>SUM(C11:C13)</f>
        <v>13151617</v>
      </c>
      <c r="D10" s="31">
        <f>SUM(D11:D13)</f>
        <v>5380592.1854085997</v>
      </c>
      <c r="E10" s="31">
        <f t="shared" ref="E10:F10" si="1">SUM(E11:E13)</f>
        <v>42.804777100216597</v>
      </c>
      <c r="F10" s="31">
        <f t="shared" si="1"/>
        <v>5380634.9901856994</v>
      </c>
      <c r="G10" s="43">
        <f>F10/C10</f>
        <v>0.40912345532763761</v>
      </c>
    </row>
    <row r="11" spans="1:10" x14ac:dyDescent="0.25">
      <c r="A11" s="51"/>
      <c r="B11" s="22" t="s">
        <v>405</v>
      </c>
      <c r="C11" s="38">
        <v>8454475</v>
      </c>
      <c r="D11" s="33">
        <f>SUM(SUMIFS(data!$K:$K,data!$I:$I,{"STATE_TRANSFER","LOCAL_TRANSFER","OTHER_RECURRENT"},data!$J:$J,"&lt;="&amp;(H1-1)))/100000</f>
        <v>4068567.2854448995</v>
      </c>
      <c r="E11" s="33">
        <f>F11-D11</f>
        <v>42.804777100216597</v>
      </c>
      <c r="F11" s="33">
        <f>SUM(SUMIFS(data!$K:$K,data!$I:$I,{"STATE_TRANSFER","LOCAL_TRANSFER","OTHER_RECURRENT"},data!$J:$J,"&lt;="&amp;H1))/100000</f>
        <v>4068610.0902219997</v>
      </c>
      <c r="G11" s="42">
        <f t="shared" ref="G11:G13" si="2">F11/C11</f>
        <v>0.48123746184381638</v>
      </c>
    </row>
    <row r="12" spans="1:10" x14ac:dyDescent="0.25">
      <c r="A12" s="51"/>
      <c r="B12" s="22" t="s">
        <v>406</v>
      </c>
      <c r="C12" s="38">
        <v>3139982</v>
      </c>
      <c r="D12" s="33">
        <f>SUM(SUMIFS(data!$K:$K,data!$I:$I,{"CAPITAL_EXP"},data!J:J,"&lt;="&amp;(H1-1)))/100000</f>
        <v>890076.72758519999</v>
      </c>
      <c r="E12" s="33">
        <f t="shared" ref="E12:E13" si="3">F12-D12</f>
        <v>0</v>
      </c>
      <c r="F12" s="33">
        <f>SUM(SUMIFS(data!$K:$K,data!$I:$I,{"CAPITAL_EXP"},data!J:J,"&lt;="&amp;H1))/100000</f>
        <v>890076.72758519999</v>
      </c>
      <c r="G12" s="42">
        <f t="shared" si="2"/>
        <v>0.28346555094430476</v>
      </c>
    </row>
    <row r="13" spans="1:10" x14ac:dyDescent="0.25">
      <c r="A13" s="51"/>
      <c r="B13" s="22" t="s">
        <v>407</v>
      </c>
      <c r="C13" s="38">
        <v>1557160</v>
      </c>
      <c r="D13" s="33">
        <f>SUM(SUMIFS(data!$K:$K,data!$I:$I,{31100,31200,32100,32200},data!J:J,"&lt;="&amp;(H1-1)))/100000</f>
        <v>421948.17237849999</v>
      </c>
      <c r="E13" s="33">
        <f t="shared" si="3"/>
        <v>0</v>
      </c>
      <c r="F13" s="33">
        <f>SUM(SUMIFS(data!$K:$K,data!$I:$I,{31100,31200,32100,32200},data!J:J,"&lt;="&amp;H1))/100000</f>
        <v>421948.17237849999</v>
      </c>
      <c r="G13" s="42">
        <f t="shared" si="2"/>
        <v>0.27097290733033214</v>
      </c>
    </row>
    <row r="14" spans="1:10" x14ac:dyDescent="0.25">
      <c r="A14" s="54" t="s">
        <v>4</v>
      </c>
      <c r="B14" s="55"/>
      <c r="C14" s="26"/>
      <c r="D14" s="41">
        <f>IFERROR(D7/D10,"")</f>
        <v>0.81025494653844099</v>
      </c>
      <c r="E14" s="41">
        <f t="shared" ref="E14:F14" si="4">IFERROR(E7/E10,"")</f>
        <v>0.98277436187797707</v>
      </c>
      <c r="F14" s="41">
        <f t="shared" si="4"/>
        <v>0.81025631898892936</v>
      </c>
      <c r="G14" s="26"/>
    </row>
    <row r="15" spans="1:10" x14ac:dyDescent="0.25">
      <c r="A15" s="19" t="s">
        <v>398</v>
      </c>
      <c r="B15" s="28" t="str">
        <f>VLOOKUP(DATE(YEAR(data!O4),MONTH(data!O4),DAY(data!O4)),'Daily status(all)'!A:C,3,FALSE)</f>
        <v>2075-11-30</v>
      </c>
      <c r="C15" s="29">
        <f>data!O4</f>
        <v>43538.416921296295</v>
      </c>
    </row>
    <row r="17" spans="1:7" ht="33.75" customHeight="1" x14ac:dyDescent="0.25">
      <c r="A17" s="49" t="s">
        <v>415</v>
      </c>
      <c r="B17" s="49"/>
      <c r="C17" s="49"/>
      <c r="D17" s="49"/>
      <c r="E17" s="49"/>
      <c r="F17" s="49"/>
      <c r="G17" s="49"/>
    </row>
  </sheetData>
  <mergeCells count="10">
    <mergeCell ref="A17:G17"/>
    <mergeCell ref="I1:J3"/>
    <mergeCell ref="A7:A9"/>
    <mergeCell ref="A10:A13"/>
    <mergeCell ref="A6:B6"/>
    <mergeCell ref="A14:B14"/>
    <mergeCell ref="A1:G1"/>
    <mergeCell ref="A2:G2"/>
    <mergeCell ref="A3:G3"/>
    <mergeCell ref="A4:G4"/>
  </mergeCells>
  <pageMargins left="1.99" right="0.25" top="1.03" bottom="0.31" header="0.3" footer="0.24"/>
  <pageSetup paperSize="9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6"/>
  <sheetViews>
    <sheetView workbookViewId="0">
      <selection activeCell="E5" sqref="E5"/>
    </sheetView>
  </sheetViews>
  <sheetFormatPr defaultRowHeight="15" x14ac:dyDescent="0.25"/>
  <cols>
    <col min="4" max="4" width="15.42578125" bestFit="1" customWidth="1"/>
    <col min="5" max="5" width="18" style="5" bestFit="1" customWidth="1"/>
    <col min="9" max="9" width="18.42578125" bestFit="1" customWidth="1"/>
    <col min="11" max="11" width="22.5703125" style="5" bestFit="1" customWidth="1"/>
    <col min="15" max="15" width="14.5703125" bestFit="1" customWidth="1"/>
  </cols>
  <sheetData>
    <row r="1" spans="1:15" x14ac:dyDescent="0.25">
      <c r="A1" t="s">
        <v>375</v>
      </c>
      <c r="H1" t="s">
        <v>381</v>
      </c>
      <c r="N1" t="s">
        <v>390</v>
      </c>
    </row>
    <row r="3" spans="1:15" x14ac:dyDescent="0.25">
      <c r="A3">
        <v>1</v>
      </c>
      <c r="B3" t="s">
        <v>376</v>
      </c>
      <c r="C3" t="s">
        <v>377</v>
      </c>
      <c r="D3" t="s">
        <v>378</v>
      </c>
      <c r="E3" s="5" t="s">
        <v>1</v>
      </c>
      <c r="H3">
        <v>1</v>
      </c>
      <c r="I3" t="s">
        <v>382</v>
      </c>
      <c r="J3" t="s">
        <v>383</v>
      </c>
      <c r="K3" s="5" t="s">
        <v>384</v>
      </c>
      <c r="N3">
        <v>1</v>
      </c>
      <c r="O3" t="s">
        <v>391</v>
      </c>
    </row>
    <row r="4" spans="1:15" x14ac:dyDescent="0.25">
      <c r="A4">
        <v>2</v>
      </c>
      <c r="B4" t="s">
        <v>379</v>
      </c>
      <c r="C4">
        <v>33000</v>
      </c>
      <c r="D4" s="1">
        <v>43525</v>
      </c>
      <c r="E4" s="5">
        <v>600235482</v>
      </c>
      <c r="H4">
        <v>2</v>
      </c>
      <c r="I4" t="s">
        <v>385</v>
      </c>
      <c r="J4">
        <v>20750901</v>
      </c>
      <c r="K4" s="5">
        <v>200836238.30000001</v>
      </c>
      <c r="N4">
        <v>2</v>
      </c>
      <c r="O4" s="4">
        <v>43538.416921296295</v>
      </c>
    </row>
    <row r="5" spans="1:15" x14ac:dyDescent="0.25">
      <c r="A5">
        <v>3</v>
      </c>
      <c r="B5" t="s">
        <v>379</v>
      </c>
      <c r="C5">
        <v>33000</v>
      </c>
      <c r="D5" s="1">
        <v>43472</v>
      </c>
      <c r="E5" s="5">
        <v>1150328240</v>
      </c>
      <c r="H5">
        <v>3</v>
      </c>
      <c r="I5" t="s">
        <v>385</v>
      </c>
      <c r="J5">
        <v>20750926</v>
      </c>
      <c r="K5" s="5">
        <v>835740860.39999998</v>
      </c>
      <c r="N5" t="s">
        <v>380</v>
      </c>
    </row>
    <row r="6" spans="1:15" x14ac:dyDescent="0.25">
      <c r="A6">
        <v>4</v>
      </c>
      <c r="B6" t="s">
        <v>379</v>
      </c>
      <c r="C6">
        <v>33000</v>
      </c>
      <c r="D6" s="1">
        <v>43385</v>
      </c>
      <c r="E6" s="5">
        <v>1269406790</v>
      </c>
      <c r="H6">
        <v>4</v>
      </c>
      <c r="I6" t="s">
        <v>385</v>
      </c>
      <c r="J6">
        <v>20750912</v>
      </c>
      <c r="K6" s="5">
        <v>659538515.39999998</v>
      </c>
    </row>
    <row r="7" spans="1:15" x14ac:dyDescent="0.25">
      <c r="A7">
        <v>5</v>
      </c>
      <c r="B7" t="s">
        <v>379</v>
      </c>
      <c r="C7">
        <v>11000</v>
      </c>
      <c r="D7" s="1">
        <v>43374</v>
      </c>
      <c r="E7" s="5">
        <v>1820204319</v>
      </c>
      <c r="H7">
        <v>5</v>
      </c>
      <c r="I7" t="s">
        <v>385</v>
      </c>
      <c r="J7">
        <v>20751122</v>
      </c>
      <c r="K7" s="5">
        <v>899359063</v>
      </c>
    </row>
    <row r="8" spans="1:15" x14ac:dyDescent="0.25">
      <c r="A8">
        <v>6</v>
      </c>
      <c r="B8" t="s">
        <v>379</v>
      </c>
      <c r="C8">
        <v>11000</v>
      </c>
      <c r="D8" s="1">
        <v>43399</v>
      </c>
      <c r="E8" s="5">
        <v>774541150.70000005</v>
      </c>
      <c r="H8">
        <v>6</v>
      </c>
      <c r="I8" t="s">
        <v>385</v>
      </c>
      <c r="J8">
        <v>20750809</v>
      </c>
      <c r="K8" s="5">
        <v>149195364.69999999</v>
      </c>
    </row>
    <row r="9" spans="1:15" x14ac:dyDescent="0.25">
      <c r="A9">
        <v>7</v>
      </c>
      <c r="B9" t="s">
        <v>379</v>
      </c>
      <c r="C9">
        <v>14000</v>
      </c>
      <c r="D9" s="1">
        <v>43438</v>
      </c>
      <c r="E9" s="5">
        <v>45227933.549999997</v>
      </c>
      <c r="H9">
        <v>7</v>
      </c>
      <c r="I9" t="s">
        <v>385</v>
      </c>
      <c r="J9">
        <v>20750927</v>
      </c>
      <c r="K9" s="5">
        <v>1084107841</v>
      </c>
    </row>
    <row r="10" spans="1:15" x14ac:dyDescent="0.25">
      <c r="A10">
        <v>8</v>
      </c>
      <c r="B10" t="s">
        <v>379</v>
      </c>
      <c r="C10">
        <v>33000</v>
      </c>
      <c r="D10" s="1">
        <v>43464</v>
      </c>
      <c r="E10" s="5">
        <v>1091271604</v>
      </c>
      <c r="H10">
        <v>8</v>
      </c>
      <c r="I10" t="s">
        <v>385</v>
      </c>
      <c r="J10">
        <v>20750821</v>
      </c>
      <c r="K10" s="5">
        <v>505044128.10000002</v>
      </c>
    </row>
    <row r="11" spans="1:15" x14ac:dyDescent="0.25">
      <c r="A11">
        <v>9</v>
      </c>
      <c r="B11" t="s">
        <v>379</v>
      </c>
      <c r="C11">
        <v>14000</v>
      </c>
      <c r="D11" s="1">
        <v>43303</v>
      </c>
      <c r="E11" s="5">
        <v>62998281.840000004</v>
      </c>
      <c r="H11">
        <v>9</v>
      </c>
      <c r="I11" t="s">
        <v>385</v>
      </c>
      <c r="J11">
        <v>20751114</v>
      </c>
      <c r="K11" s="5">
        <v>752546834.60000002</v>
      </c>
    </row>
    <row r="12" spans="1:15" x14ac:dyDescent="0.25">
      <c r="A12">
        <v>10</v>
      </c>
      <c r="B12" t="s">
        <v>379</v>
      </c>
      <c r="C12">
        <v>14000</v>
      </c>
      <c r="D12" s="1">
        <v>43302</v>
      </c>
      <c r="E12" s="5">
        <v>239268.2</v>
      </c>
      <c r="H12">
        <v>10</v>
      </c>
      <c r="I12" t="s">
        <v>385</v>
      </c>
      <c r="J12">
        <v>20750905</v>
      </c>
      <c r="K12" s="5">
        <v>317205253.80000001</v>
      </c>
    </row>
    <row r="13" spans="1:15" x14ac:dyDescent="0.25">
      <c r="A13">
        <v>11</v>
      </c>
      <c r="B13" t="s">
        <v>379</v>
      </c>
      <c r="C13">
        <v>15000</v>
      </c>
      <c r="D13" s="1">
        <v>43302</v>
      </c>
      <c r="E13" s="5">
        <v>22240</v>
      </c>
      <c r="H13">
        <v>11</v>
      </c>
      <c r="I13" t="s">
        <v>385</v>
      </c>
      <c r="J13">
        <v>20750507</v>
      </c>
      <c r="K13" s="5">
        <v>260827702.90000001</v>
      </c>
    </row>
    <row r="14" spans="1:15" x14ac:dyDescent="0.25">
      <c r="A14">
        <v>12</v>
      </c>
      <c r="B14" t="s">
        <v>379</v>
      </c>
      <c r="C14">
        <v>11000</v>
      </c>
      <c r="D14" s="1">
        <v>43510</v>
      </c>
      <c r="E14" s="5">
        <v>983542212.5</v>
      </c>
      <c r="H14">
        <v>12</v>
      </c>
      <c r="I14" t="s">
        <v>385</v>
      </c>
      <c r="J14">
        <v>20750618</v>
      </c>
      <c r="K14" s="5">
        <v>391846188.60000002</v>
      </c>
    </row>
    <row r="15" spans="1:15" x14ac:dyDescent="0.25">
      <c r="A15">
        <v>13</v>
      </c>
      <c r="B15" t="s">
        <v>379</v>
      </c>
      <c r="C15">
        <v>33000</v>
      </c>
      <c r="D15" s="1">
        <v>43429</v>
      </c>
      <c r="E15" s="5">
        <v>836031107.20000005</v>
      </c>
      <c r="H15">
        <v>13</v>
      </c>
      <c r="I15" t="s">
        <v>385</v>
      </c>
      <c r="J15">
        <v>20750816</v>
      </c>
      <c r="K15" s="5">
        <v>172260307.59999999</v>
      </c>
    </row>
    <row r="16" spans="1:15" x14ac:dyDescent="0.25">
      <c r="A16">
        <v>14</v>
      </c>
      <c r="B16" t="s">
        <v>379</v>
      </c>
      <c r="C16">
        <v>33000</v>
      </c>
      <c r="D16" s="1">
        <v>43363</v>
      </c>
      <c r="E16" s="5">
        <v>611809862.20000005</v>
      </c>
      <c r="H16">
        <v>14</v>
      </c>
      <c r="I16" t="s">
        <v>385</v>
      </c>
      <c r="J16">
        <v>20750913</v>
      </c>
      <c r="K16" s="5">
        <v>667313177.29999995</v>
      </c>
    </row>
    <row r="17" spans="1:11" x14ac:dyDescent="0.25">
      <c r="A17">
        <v>15</v>
      </c>
      <c r="B17" t="s">
        <v>379</v>
      </c>
      <c r="C17">
        <v>33000</v>
      </c>
      <c r="D17" s="1">
        <v>43347</v>
      </c>
      <c r="E17" s="5">
        <v>369532490.89999998</v>
      </c>
      <c r="H17">
        <v>15</v>
      </c>
      <c r="I17" t="s">
        <v>385</v>
      </c>
      <c r="J17">
        <v>20751008</v>
      </c>
      <c r="K17" s="5">
        <v>335838296.10000002</v>
      </c>
    </row>
    <row r="18" spans="1:11" x14ac:dyDescent="0.25">
      <c r="A18">
        <v>16</v>
      </c>
      <c r="B18" t="s">
        <v>379</v>
      </c>
      <c r="C18">
        <v>33000</v>
      </c>
      <c r="D18" s="1">
        <v>43453</v>
      </c>
      <c r="E18" s="5">
        <v>628633532.70000005</v>
      </c>
      <c r="H18">
        <v>16</v>
      </c>
      <c r="I18" t="s">
        <v>385</v>
      </c>
      <c r="J18">
        <v>20750511</v>
      </c>
      <c r="K18" s="5">
        <v>120155013</v>
      </c>
    </row>
    <row r="19" spans="1:11" x14ac:dyDescent="0.25">
      <c r="A19">
        <v>17</v>
      </c>
      <c r="B19" t="s">
        <v>379</v>
      </c>
      <c r="C19">
        <v>14000</v>
      </c>
      <c r="D19" s="1">
        <v>43404</v>
      </c>
      <c r="E19" s="5">
        <v>60977836.649999999</v>
      </c>
      <c r="H19">
        <v>17</v>
      </c>
      <c r="I19" t="s">
        <v>385</v>
      </c>
      <c r="J19">
        <v>20750922</v>
      </c>
      <c r="K19" s="5">
        <v>185156150.5</v>
      </c>
    </row>
    <row r="20" spans="1:11" x14ac:dyDescent="0.25">
      <c r="A20">
        <v>18</v>
      </c>
      <c r="B20" t="s">
        <v>379</v>
      </c>
      <c r="C20">
        <v>11000</v>
      </c>
      <c r="D20" s="1">
        <v>43417</v>
      </c>
      <c r="E20" s="5">
        <v>1867620254</v>
      </c>
      <c r="H20">
        <v>18</v>
      </c>
      <c r="I20" t="s">
        <v>385</v>
      </c>
      <c r="J20">
        <v>20750410</v>
      </c>
      <c r="K20" s="5">
        <v>4218524</v>
      </c>
    </row>
    <row r="21" spans="1:11" x14ac:dyDescent="0.25">
      <c r="A21">
        <v>19</v>
      </c>
      <c r="B21" t="s">
        <v>379</v>
      </c>
      <c r="C21">
        <v>14000</v>
      </c>
      <c r="D21" s="1">
        <v>43352</v>
      </c>
      <c r="E21" s="5">
        <v>69767450.129999995</v>
      </c>
      <c r="H21">
        <v>19</v>
      </c>
      <c r="I21" t="s">
        <v>385</v>
      </c>
      <c r="J21">
        <v>20750713</v>
      </c>
      <c r="K21" s="5">
        <v>526657192.30000001</v>
      </c>
    </row>
    <row r="22" spans="1:11" x14ac:dyDescent="0.25">
      <c r="A22">
        <v>20</v>
      </c>
      <c r="B22" t="s">
        <v>379</v>
      </c>
      <c r="C22">
        <v>11000</v>
      </c>
      <c r="D22" s="1">
        <v>43388</v>
      </c>
      <c r="E22" s="5">
        <v>1591356490</v>
      </c>
      <c r="H22">
        <v>20</v>
      </c>
      <c r="I22" t="s">
        <v>385</v>
      </c>
      <c r="J22">
        <v>20751106</v>
      </c>
      <c r="K22" s="5">
        <v>666751464.5</v>
      </c>
    </row>
    <row r="23" spans="1:11" x14ac:dyDescent="0.25">
      <c r="A23">
        <v>21</v>
      </c>
      <c r="B23" t="s">
        <v>379</v>
      </c>
      <c r="C23">
        <v>33000</v>
      </c>
      <c r="D23" s="1">
        <v>43423</v>
      </c>
      <c r="E23" s="5">
        <v>747212624.60000002</v>
      </c>
      <c r="H23">
        <v>21</v>
      </c>
      <c r="I23" t="s">
        <v>385</v>
      </c>
      <c r="J23">
        <v>20750915</v>
      </c>
      <c r="K23" s="5">
        <v>453624415.39999998</v>
      </c>
    </row>
    <row r="24" spans="1:11" x14ac:dyDescent="0.25">
      <c r="A24">
        <v>22</v>
      </c>
      <c r="B24" t="s">
        <v>379</v>
      </c>
      <c r="C24">
        <v>11000</v>
      </c>
      <c r="D24" s="1">
        <v>43353</v>
      </c>
      <c r="E24" s="5">
        <v>1623533431</v>
      </c>
      <c r="H24">
        <v>22</v>
      </c>
      <c r="I24" t="s">
        <v>385</v>
      </c>
      <c r="J24">
        <v>20750923</v>
      </c>
      <c r="K24" s="5">
        <v>311213666.10000002</v>
      </c>
    </row>
    <row r="25" spans="1:11" x14ac:dyDescent="0.25">
      <c r="A25">
        <v>23</v>
      </c>
      <c r="B25" t="s">
        <v>379</v>
      </c>
      <c r="C25">
        <v>11000</v>
      </c>
      <c r="D25" s="1">
        <v>43306</v>
      </c>
      <c r="E25" s="5">
        <v>814787335.60000002</v>
      </c>
      <c r="H25">
        <v>23</v>
      </c>
      <c r="I25" t="s">
        <v>385</v>
      </c>
      <c r="J25">
        <v>20750711</v>
      </c>
      <c r="K25" s="5">
        <v>330122695.89999998</v>
      </c>
    </row>
    <row r="26" spans="1:11" x14ac:dyDescent="0.25">
      <c r="A26">
        <v>24</v>
      </c>
      <c r="B26" t="s">
        <v>379</v>
      </c>
      <c r="C26">
        <v>11000</v>
      </c>
      <c r="D26" s="1">
        <v>43494</v>
      </c>
      <c r="E26" s="5">
        <v>1456483267</v>
      </c>
      <c r="H26">
        <v>24</v>
      </c>
      <c r="I26" t="s">
        <v>385</v>
      </c>
      <c r="J26">
        <v>20751021</v>
      </c>
      <c r="K26" s="5">
        <v>1740905179</v>
      </c>
    </row>
    <row r="27" spans="1:11" x14ac:dyDescent="0.25">
      <c r="A27">
        <v>25</v>
      </c>
      <c r="B27" t="s">
        <v>379</v>
      </c>
      <c r="C27">
        <v>14000</v>
      </c>
      <c r="D27" s="1">
        <v>43419</v>
      </c>
      <c r="E27" s="5">
        <v>50930154.280000001</v>
      </c>
      <c r="H27">
        <v>25</v>
      </c>
      <c r="I27" t="s">
        <v>385</v>
      </c>
      <c r="J27">
        <v>20750705</v>
      </c>
      <c r="K27" s="5">
        <v>11978601.92</v>
      </c>
    </row>
    <row r="28" spans="1:11" x14ac:dyDescent="0.25">
      <c r="A28">
        <v>26</v>
      </c>
      <c r="B28" t="s">
        <v>379</v>
      </c>
      <c r="C28">
        <v>11000</v>
      </c>
      <c r="D28" s="1">
        <v>43345</v>
      </c>
      <c r="E28" s="5">
        <v>1384594090</v>
      </c>
      <c r="H28">
        <v>26</v>
      </c>
      <c r="I28" t="s">
        <v>385</v>
      </c>
      <c r="J28">
        <v>20750907</v>
      </c>
      <c r="K28" s="5">
        <v>186880</v>
      </c>
    </row>
    <row r="29" spans="1:11" x14ac:dyDescent="0.25">
      <c r="A29">
        <v>27</v>
      </c>
      <c r="B29" t="s">
        <v>379</v>
      </c>
      <c r="C29">
        <v>14000</v>
      </c>
      <c r="D29" s="1">
        <v>43523</v>
      </c>
      <c r="E29" s="5">
        <v>57373360.740000002</v>
      </c>
      <c r="H29">
        <v>27</v>
      </c>
      <c r="I29" t="s">
        <v>385</v>
      </c>
      <c r="J29">
        <v>20750928</v>
      </c>
      <c r="K29" s="5">
        <v>27399000</v>
      </c>
    </row>
    <row r="30" spans="1:11" x14ac:dyDescent="0.25">
      <c r="A30">
        <v>28</v>
      </c>
      <c r="B30" t="s">
        <v>379</v>
      </c>
      <c r="C30">
        <v>11000</v>
      </c>
      <c r="D30" s="1">
        <v>43434</v>
      </c>
      <c r="E30" s="5">
        <v>1089041924</v>
      </c>
      <c r="H30">
        <v>28</v>
      </c>
      <c r="I30" t="s">
        <v>385</v>
      </c>
      <c r="J30">
        <v>20750425</v>
      </c>
      <c r="K30" s="5">
        <v>35780150.799999997</v>
      </c>
    </row>
    <row r="31" spans="1:11" x14ac:dyDescent="0.25">
      <c r="A31">
        <v>29</v>
      </c>
      <c r="B31" t="s">
        <v>379</v>
      </c>
      <c r="C31">
        <v>33000</v>
      </c>
      <c r="D31" s="1">
        <v>43416</v>
      </c>
      <c r="E31" s="5">
        <v>1844542780</v>
      </c>
      <c r="H31">
        <v>29</v>
      </c>
      <c r="I31" t="s">
        <v>385</v>
      </c>
      <c r="J31">
        <v>20750414</v>
      </c>
      <c r="K31" s="5">
        <v>25947290.739999998</v>
      </c>
    </row>
    <row r="32" spans="1:11" x14ac:dyDescent="0.25">
      <c r="A32">
        <v>30</v>
      </c>
      <c r="B32" t="s">
        <v>379</v>
      </c>
      <c r="C32">
        <v>15000</v>
      </c>
      <c r="D32" s="1">
        <v>43312</v>
      </c>
      <c r="E32" s="5">
        <v>83385384.430000007</v>
      </c>
      <c r="H32">
        <v>30</v>
      </c>
      <c r="I32" t="s">
        <v>385</v>
      </c>
      <c r="J32">
        <v>20751120</v>
      </c>
      <c r="K32" s="5">
        <v>94880</v>
      </c>
    </row>
    <row r="33" spans="1:11" x14ac:dyDescent="0.25">
      <c r="A33">
        <v>31</v>
      </c>
      <c r="B33" t="s">
        <v>379</v>
      </c>
      <c r="C33">
        <v>11000</v>
      </c>
      <c r="D33" s="1">
        <v>43432</v>
      </c>
      <c r="E33" s="5">
        <v>1288559875</v>
      </c>
      <c r="H33">
        <v>31</v>
      </c>
      <c r="I33" t="s">
        <v>385</v>
      </c>
      <c r="J33">
        <v>20750603</v>
      </c>
      <c r="K33" s="5">
        <v>354442</v>
      </c>
    </row>
    <row r="34" spans="1:11" x14ac:dyDescent="0.25">
      <c r="A34">
        <v>32</v>
      </c>
      <c r="B34" t="s">
        <v>379</v>
      </c>
      <c r="C34">
        <v>11000</v>
      </c>
      <c r="D34" s="1">
        <v>43523</v>
      </c>
      <c r="E34" s="5">
        <v>1477296952</v>
      </c>
      <c r="H34">
        <v>32</v>
      </c>
      <c r="I34" t="s">
        <v>385</v>
      </c>
      <c r="J34">
        <v>20750807</v>
      </c>
      <c r="K34" s="5">
        <v>96175283.950000003</v>
      </c>
    </row>
    <row r="35" spans="1:11" x14ac:dyDescent="0.25">
      <c r="A35">
        <v>33</v>
      </c>
      <c r="B35" t="s">
        <v>379</v>
      </c>
      <c r="C35">
        <v>33000</v>
      </c>
      <c r="D35" s="1">
        <v>43446</v>
      </c>
      <c r="E35" s="5">
        <v>1544915713</v>
      </c>
      <c r="H35">
        <v>33</v>
      </c>
      <c r="I35" t="s">
        <v>385</v>
      </c>
      <c r="J35">
        <v>20751102</v>
      </c>
      <c r="K35" s="5">
        <v>467013027.5</v>
      </c>
    </row>
    <row r="36" spans="1:11" x14ac:dyDescent="0.25">
      <c r="A36">
        <v>34</v>
      </c>
      <c r="B36" t="s">
        <v>379</v>
      </c>
      <c r="C36">
        <v>14000</v>
      </c>
      <c r="D36" s="1">
        <v>43356</v>
      </c>
      <c r="E36" s="5">
        <v>43994079.979999997</v>
      </c>
      <c r="H36">
        <v>34</v>
      </c>
      <c r="I36" t="s">
        <v>385</v>
      </c>
      <c r="J36">
        <v>20751119</v>
      </c>
      <c r="K36" s="5">
        <v>1020302585</v>
      </c>
    </row>
    <row r="37" spans="1:11" x14ac:dyDescent="0.25">
      <c r="A37">
        <v>35</v>
      </c>
      <c r="B37" t="s">
        <v>379</v>
      </c>
      <c r="C37">
        <v>15000</v>
      </c>
      <c r="D37" s="1">
        <v>43314</v>
      </c>
      <c r="E37" s="5">
        <v>33160800.149999999</v>
      </c>
      <c r="H37">
        <v>35</v>
      </c>
      <c r="I37" t="s">
        <v>385</v>
      </c>
      <c r="J37">
        <v>20750624</v>
      </c>
      <c r="K37" s="5">
        <v>1452940893</v>
      </c>
    </row>
    <row r="38" spans="1:11" x14ac:dyDescent="0.25">
      <c r="A38">
        <v>36</v>
      </c>
      <c r="B38" t="s">
        <v>379</v>
      </c>
      <c r="C38">
        <v>33000</v>
      </c>
      <c r="D38" s="1">
        <v>43499</v>
      </c>
      <c r="E38" s="5">
        <v>674863670.20000005</v>
      </c>
      <c r="H38">
        <v>36</v>
      </c>
      <c r="I38" t="s">
        <v>385</v>
      </c>
      <c r="J38">
        <v>20750625</v>
      </c>
      <c r="K38" s="5">
        <v>1307669140</v>
      </c>
    </row>
    <row r="39" spans="1:11" x14ac:dyDescent="0.25">
      <c r="A39">
        <v>37</v>
      </c>
      <c r="B39" t="s">
        <v>379</v>
      </c>
      <c r="C39">
        <v>11000</v>
      </c>
      <c r="D39" s="1">
        <v>43448</v>
      </c>
      <c r="E39" s="5">
        <v>1478762977</v>
      </c>
      <c r="H39">
        <v>37</v>
      </c>
      <c r="I39" t="s">
        <v>385</v>
      </c>
      <c r="J39">
        <v>20751016</v>
      </c>
      <c r="K39" s="5">
        <v>201977675.30000001</v>
      </c>
    </row>
    <row r="40" spans="1:11" x14ac:dyDescent="0.25">
      <c r="A40">
        <v>38</v>
      </c>
      <c r="B40" t="s">
        <v>379</v>
      </c>
      <c r="C40">
        <v>14000</v>
      </c>
      <c r="D40" s="1">
        <v>43315</v>
      </c>
      <c r="E40" s="5">
        <v>36008656.329999998</v>
      </c>
      <c r="H40">
        <v>38</v>
      </c>
      <c r="I40" t="s">
        <v>385</v>
      </c>
      <c r="J40">
        <v>20750621</v>
      </c>
      <c r="K40" s="5">
        <v>778150002</v>
      </c>
    </row>
    <row r="41" spans="1:11" x14ac:dyDescent="0.25">
      <c r="A41">
        <v>39</v>
      </c>
      <c r="B41" t="s">
        <v>379</v>
      </c>
      <c r="C41">
        <v>11000</v>
      </c>
      <c r="D41" s="1">
        <v>43429</v>
      </c>
      <c r="E41" s="5">
        <v>1689806450</v>
      </c>
      <c r="H41">
        <v>39</v>
      </c>
      <c r="I41" t="s">
        <v>385</v>
      </c>
      <c r="J41">
        <v>20750712</v>
      </c>
      <c r="K41" s="5">
        <v>244113744.80000001</v>
      </c>
    </row>
    <row r="42" spans="1:11" x14ac:dyDescent="0.25">
      <c r="A42">
        <v>40</v>
      </c>
      <c r="B42" t="s">
        <v>379</v>
      </c>
      <c r="C42">
        <v>11000</v>
      </c>
      <c r="D42" s="1">
        <v>43500</v>
      </c>
      <c r="E42" s="5">
        <v>1529426530</v>
      </c>
      <c r="H42">
        <v>40</v>
      </c>
      <c r="I42" t="s">
        <v>385</v>
      </c>
      <c r="J42">
        <v>20750518</v>
      </c>
      <c r="K42" s="5">
        <v>68509892.510000005</v>
      </c>
    </row>
    <row r="43" spans="1:11" x14ac:dyDescent="0.25">
      <c r="A43">
        <v>41</v>
      </c>
      <c r="B43" t="s">
        <v>379</v>
      </c>
      <c r="C43">
        <v>11000</v>
      </c>
      <c r="D43" s="1">
        <v>43478</v>
      </c>
      <c r="E43" s="5">
        <v>15339307867</v>
      </c>
      <c r="H43">
        <v>41</v>
      </c>
      <c r="I43" t="s">
        <v>385</v>
      </c>
      <c r="J43">
        <v>20751115</v>
      </c>
      <c r="K43" s="5">
        <v>620784712.20000005</v>
      </c>
    </row>
    <row r="44" spans="1:11" x14ac:dyDescent="0.25">
      <c r="A44">
        <v>42</v>
      </c>
      <c r="B44" t="s">
        <v>379</v>
      </c>
      <c r="C44">
        <v>33000</v>
      </c>
      <c r="D44" s="1">
        <v>43319</v>
      </c>
      <c r="E44" s="5">
        <v>608715809.79999995</v>
      </c>
      <c r="H44">
        <v>42</v>
      </c>
      <c r="I44" t="s">
        <v>385</v>
      </c>
      <c r="J44">
        <v>20751121</v>
      </c>
      <c r="K44" s="5">
        <v>801979227.70000005</v>
      </c>
    </row>
    <row r="45" spans="1:11" x14ac:dyDescent="0.25">
      <c r="A45">
        <v>43</v>
      </c>
      <c r="B45" t="s">
        <v>379</v>
      </c>
      <c r="C45">
        <v>33000</v>
      </c>
      <c r="D45" s="1">
        <v>43530</v>
      </c>
      <c r="E45" s="5">
        <v>1294320431</v>
      </c>
      <c r="H45">
        <v>43</v>
      </c>
      <c r="I45" t="s">
        <v>385</v>
      </c>
      <c r="J45">
        <v>20750607</v>
      </c>
      <c r="K45" s="5">
        <v>306293190.80000001</v>
      </c>
    </row>
    <row r="46" spans="1:11" x14ac:dyDescent="0.25">
      <c r="A46">
        <v>44</v>
      </c>
      <c r="B46" t="s">
        <v>379</v>
      </c>
      <c r="C46">
        <v>11000</v>
      </c>
      <c r="D46" s="1">
        <v>43483</v>
      </c>
      <c r="E46" s="5">
        <v>202020814.90000001</v>
      </c>
      <c r="H46">
        <v>44</v>
      </c>
      <c r="I46" t="s">
        <v>385</v>
      </c>
      <c r="J46">
        <v>20751103</v>
      </c>
      <c r="K46" s="5">
        <v>39557284.280000001</v>
      </c>
    </row>
    <row r="47" spans="1:11" x14ac:dyDescent="0.25">
      <c r="A47">
        <v>45</v>
      </c>
      <c r="B47" t="s">
        <v>379</v>
      </c>
      <c r="C47">
        <v>33000</v>
      </c>
      <c r="D47" s="1">
        <v>43458</v>
      </c>
      <c r="E47" s="5">
        <v>378409507.30000001</v>
      </c>
      <c r="H47">
        <v>45</v>
      </c>
      <c r="I47" t="s">
        <v>385</v>
      </c>
      <c r="J47">
        <v>20750728</v>
      </c>
      <c r="K47" s="5">
        <v>174420354.40000001</v>
      </c>
    </row>
    <row r="48" spans="1:11" x14ac:dyDescent="0.25">
      <c r="A48">
        <v>46</v>
      </c>
      <c r="B48" t="s">
        <v>379</v>
      </c>
      <c r="C48">
        <v>32000</v>
      </c>
      <c r="D48" s="1">
        <v>43320</v>
      </c>
      <c r="E48" s="5">
        <v>11498787.300000001</v>
      </c>
      <c r="H48">
        <v>46</v>
      </c>
      <c r="I48" t="s">
        <v>385</v>
      </c>
      <c r="J48">
        <v>20750910</v>
      </c>
      <c r="K48" s="5">
        <v>779274941.20000005</v>
      </c>
    </row>
    <row r="49" spans="1:11" x14ac:dyDescent="0.25">
      <c r="A49">
        <v>47</v>
      </c>
      <c r="B49" t="s">
        <v>379</v>
      </c>
      <c r="C49">
        <v>11000</v>
      </c>
      <c r="D49" s="1">
        <v>43427</v>
      </c>
      <c r="E49" s="5">
        <v>921500750.70000005</v>
      </c>
      <c r="H49">
        <v>47</v>
      </c>
      <c r="I49" t="s">
        <v>385</v>
      </c>
      <c r="J49">
        <v>20750919</v>
      </c>
      <c r="K49" s="5">
        <v>543536173.20000005</v>
      </c>
    </row>
    <row r="50" spans="1:11" x14ac:dyDescent="0.25">
      <c r="A50">
        <v>48</v>
      </c>
      <c r="B50" t="s">
        <v>379</v>
      </c>
      <c r="C50">
        <v>33000</v>
      </c>
      <c r="D50" s="1">
        <v>43514</v>
      </c>
      <c r="E50" s="5">
        <v>536375047.80000001</v>
      </c>
      <c r="H50">
        <v>48</v>
      </c>
      <c r="I50" t="s">
        <v>385</v>
      </c>
      <c r="J50">
        <v>20750812</v>
      </c>
      <c r="K50" s="5">
        <v>2625454571</v>
      </c>
    </row>
    <row r="51" spans="1:11" x14ac:dyDescent="0.25">
      <c r="A51">
        <v>49</v>
      </c>
      <c r="B51" t="s">
        <v>379</v>
      </c>
      <c r="C51">
        <v>33000</v>
      </c>
      <c r="D51" s="1">
        <v>43408</v>
      </c>
      <c r="E51" s="5">
        <v>1014014662</v>
      </c>
      <c r="H51">
        <v>49</v>
      </c>
      <c r="I51" t="s">
        <v>385</v>
      </c>
      <c r="J51">
        <v>20750817</v>
      </c>
      <c r="K51" s="5">
        <v>300898845.80000001</v>
      </c>
    </row>
    <row r="52" spans="1:11" x14ac:dyDescent="0.25">
      <c r="A52">
        <v>50</v>
      </c>
      <c r="B52" t="s">
        <v>379</v>
      </c>
      <c r="C52">
        <v>33000</v>
      </c>
      <c r="D52" s="1">
        <v>43409</v>
      </c>
      <c r="E52" s="5">
        <v>2053621477</v>
      </c>
      <c r="H52">
        <v>50</v>
      </c>
      <c r="I52" t="s">
        <v>385</v>
      </c>
      <c r="J52">
        <v>20750610</v>
      </c>
      <c r="K52" s="5">
        <v>210169868.09999999</v>
      </c>
    </row>
    <row r="53" spans="1:11" x14ac:dyDescent="0.25">
      <c r="A53">
        <v>51</v>
      </c>
      <c r="B53" t="s">
        <v>379</v>
      </c>
      <c r="C53">
        <v>32000</v>
      </c>
      <c r="D53" s="1">
        <v>43324</v>
      </c>
      <c r="E53" s="5">
        <v>26545734.77</v>
      </c>
      <c r="H53">
        <v>51</v>
      </c>
      <c r="I53" t="s">
        <v>385</v>
      </c>
      <c r="J53">
        <v>20750810</v>
      </c>
      <c r="K53" s="5">
        <v>96726876.920000002</v>
      </c>
    </row>
    <row r="54" spans="1:11" x14ac:dyDescent="0.25">
      <c r="A54">
        <v>52</v>
      </c>
      <c r="B54" t="s">
        <v>379</v>
      </c>
      <c r="C54">
        <v>33000</v>
      </c>
      <c r="D54" s="1">
        <v>43471</v>
      </c>
      <c r="E54" s="5">
        <v>1435560118</v>
      </c>
      <c r="H54">
        <v>52</v>
      </c>
      <c r="I54" t="s">
        <v>385</v>
      </c>
      <c r="J54">
        <v>20751007</v>
      </c>
      <c r="K54" s="5">
        <v>379441947.10000002</v>
      </c>
    </row>
    <row r="55" spans="1:11" x14ac:dyDescent="0.25">
      <c r="A55">
        <v>53</v>
      </c>
      <c r="B55" t="s">
        <v>379</v>
      </c>
      <c r="C55">
        <v>33000</v>
      </c>
      <c r="D55" s="1">
        <v>43457</v>
      </c>
      <c r="E55" s="5">
        <v>1177143756</v>
      </c>
      <c r="H55">
        <v>53</v>
      </c>
      <c r="I55" t="s">
        <v>385</v>
      </c>
      <c r="J55">
        <v>20751101</v>
      </c>
      <c r="K55" s="5">
        <v>636186843</v>
      </c>
    </row>
    <row r="56" spans="1:11" x14ac:dyDescent="0.25">
      <c r="A56">
        <v>54</v>
      </c>
      <c r="B56" t="s">
        <v>379</v>
      </c>
      <c r="C56">
        <v>11000</v>
      </c>
      <c r="D56" s="1">
        <v>43328</v>
      </c>
      <c r="E56" s="5">
        <v>1645832466</v>
      </c>
      <c r="H56">
        <v>54</v>
      </c>
      <c r="I56" t="s">
        <v>385</v>
      </c>
      <c r="J56">
        <v>20750526</v>
      </c>
      <c r="K56" s="5">
        <v>69608481.939999998</v>
      </c>
    </row>
    <row r="57" spans="1:11" x14ac:dyDescent="0.25">
      <c r="A57">
        <v>55</v>
      </c>
      <c r="B57" t="s">
        <v>379</v>
      </c>
      <c r="C57">
        <v>14000</v>
      </c>
      <c r="D57" s="1">
        <v>43328</v>
      </c>
      <c r="E57" s="5">
        <v>204288955.69999999</v>
      </c>
      <c r="H57">
        <v>55</v>
      </c>
      <c r="I57" t="s">
        <v>385</v>
      </c>
      <c r="J57">
        <v>20750424</v>
      </c>
      <c r="K57" s="5">
        <v>110334846.40000001</v>
      </c>
    </row>
    <row r="58" spans="1:11" x14ac:dyDescent="0.25">
      <c r="A58">
        <v>56</v>
      </c>
      <c r="B58" t="s">
        <v>379</v>
      </c>
      <c r="C58">
        <v>11000</v>
      </c>
      <c r="D58" s="1">
        <v>43441</v>
      </c>
      <c r="E58" s="5">
        <v>1433083258</v>
      </c>
      <c r="H58">
        <v>56</v>
      </c>
      <c r="I58" t="s">
        <v>385</v>
      </c>
      <c r="J58">
        <v>20750421</v>
      </c>
      <c r="K58" s="5">
        <v>1571719</v>
      </c>
    </row>
    <row r="59" spans="1:11" x14ac:dyDescent="0.25">
      <c r="A59">
        <v>57</v>
      </c>
      <c r="B59" t="s">
        <v>379</v>
      </c>
      <c r="C59">
        <v>14000</v>
      </c>
      <c r="D59" s="1">
        <v>43453</v>
      </c>
      <c r="E59" s="5">
        <v>38656827.159999996</v>
      </c>
      <c r="H59">
        <v>57</v>
      </c>
      <c r="I59" t="s">
        <v>385</v>
      </c>
      <c r="J59">
        <v>20751118</v>
      </c>
      <c r="K59" s="5">
        <v>1362327093</v>
      </c>
    </row>
    <row r="60" spans="1:11" x14ac:dyDescent="0.25">
      <c r="A60">
        <v>58</v>
      </c>
      <c r="B60" t="s">
        <v>379</v>
      </c>
      <c r="C60">
        <v>32000</v>
      </c>
      <c r="D60" s="1">
        <v>43332</v>
      </c>
      <c r="E60" s="5">
        <v>10916553</v>
      </c>
      <c r="H60">
        <v>58</v>
      </c>
      <c r="I60" t="s">
        <v>385</v>
      </c>
      <c r="J60">
        <v>20750417</v>
      </c>
      <c r="K60" s="5">
        <v>18948248</v>
      </c>
    </row>
    <row r="61" spans="1:11" x14ac:dyDescent="0.25">
      <c r="A61">
        <v>59</v>
      </c>
      <c r="B61" t="s">
        <v>379</v>
      </c>
      <c r="C61">
        <v>14000</v>
      </c>
      <c r="D61" s="1">
        <v>43330</v>
      </c>
      <c r="E61" s="5">
        <v>59333.5</v>
      </c>
      <c r="H61">
        <v>59</v>
      </c>
      <c r="I61" t="s">
        <v>385</v>
      </c>
      <c r="J61">
        <v>20751009</v>
      </c>
      <c r="K61" s="5">
        <v>401771595.60000002</v>
      </c>
    </row>
    <row r="62" spans="1:11" x14ac:dyDescent="0.25">
      <c r="A62">
        <v>60</v>
      </c>
      <c r="B62" t="s">
        <v>379</v>
      </c>
      <c r="C62">
        <v>14000</v>
      </c>
      <c r="D62" s="1">
        <v>43490</v>
      </c>
      <c r="E62" s="5">
        <v>38698819.060000002</v>
      </c>
      <c r="H62">
        <v>60</v>
      </c>
      <c r="I62" t="s">
        <v>385</v>
      </c>
      <c r="J62">
        <v>20750719</v>
      </c>
      <c r="K62" s="5">
        <v>1184060429</v>
      </c>
    </row>
    <row r="63" spans="1:11" x14ac:dyDescent="0.25">
      <c r="A63">
        <v>61</v>
      </c>
      <c r="B63" t="s">
        <v>379</v>
      </c>
      <c r="C63">
        <v>33000</v>
      </c>
      <c r="D63" s="1">
        <v>43334</v>
      </c>
      <c r="E63" s="5">
        <v>856719329.70000005</v>
      </c>
      <c r="H63">
        <v>61</v>
      </c>
      <c r="I63" t="s">
        <v>385</v>
      </c>
      <c r="J63">
        <v>20750609</v>
      </c>
      <c r="K63" s="5">
        <v>167258739.59999999</v>
      </c>
    </row>
    <row r="64" spans="1:11" x14ac:dyDescent="0.25">
      <c r="A64">
        <v>62</v>
      </c>
      <c r="B64" t="s">
        <v>379</v>
      </c>
      <c r="C64">
        <v>14000</v>
      </c>
      <c r="D64" s="1">
        <v>43333</v>
      </c>
      <c r="E64" s="5">
        <v>61633100.93</v>
      </c>
      <c r="H64">
        <v>62</v>
      </c>
      <c r="I64" t="s">
        <v>385</v>
      </c>
      <c r="J64">
        <v>20750612</v>
      </c>
      <c r="K64" s="5">
        <v>103908442.8</v>
      </c>
    </row>
    <row r="65" spans="1:11" x14ac:dyDescent="0.25">
      <c r="A65">
        <v>63</v>
      </c>
      <c r="B65" t="s">
        <v>379</v>
      </c>
      <c r="C65">
        <v>11000</v>
      </c>
      <c r="D65" s="1">
        <v>43335</v>
      </c>
      <c r="E65" s="5">
        <v>972561514.10000002</v>
      </c>
      <c r="H65">
        <v>63</v>
      </c>
      <c r="I65" t="s">
        <v>385</v>
      </c>
      <c r="J65">
        <v>20751110</v>
      </c>
      <c r="K65" s="5">
        <v>260097555.09999999</v>
      </c>
    </row>
    <row r="66" spans="1:11" x14ac:dyDescent="0.25">
      <c r="A66">
        <v>64</v>
      </c>
      <c r="B66" t="s">
        <v>379</v>
      </c>
      <c r="C66">
        <v>11000</v>
      </c>
      <c r="D66" s="1">
        <v>43338</v>
      </c>
      <c r="E66" s="5">
        <v>1145502338</v>
      </c>
      <c r="H66">
        <v>64</v>
      </c>
      <c r="I66" t="s">
        <v>385</v>
      </c>
      <c r="J66">
        <v>20750819</v>
      </c>
      <c r="K66" s="5">
        <v>92885291.379999995</v>
      </c>
    </row>
    <row r="67" spans="1:11" x14ac:dyDescent="0.25">
      <c r="A67">
        <v>65</v>
      </c>
      <c r="B67" t="s">
        <v>379</v>
      </c>
      <c r="C67">
        <v>33000</v>
      </c>
      <c r="D67" s="1">
        <v>43336</v>
      </c>
      <c r="E67" s="5">
        <v>600685349.10000002</v>
      </c>
      <c r="H67">
        <v>65</v>
      </c>
      <c r="I67" t="s">
        <v>385</v>
      </c>
      <c r="J67">
        <v>20751107</v>
      </c>
      <c r="K67" s="5">
        <v>336587768</v>
      </c>
    </row>
    <row r="68" spans="1:11" x14ac:dyDescent="0.25">
      <c r="A68">
        <v>66</v>
      </c>
      <c r="B68" t="s">
        <v>379</v>
      </c>
      <c r="C68">
        <v>11000</v>
      </c>
      <c r="D68" s="1">
        <v>43339</v>
      </c>
      <c r="E68" s="5">
        <v>696208871.60000002</v>
      </c>
      <c r="H68">
        <v>66</v>
      </c>
      <c r="I68" t="s">
        <v>385</v>
      </c>
      <c r="J68">
        <v>20750602</v>
      </c>
      <c r="K68" s="5">
        <v>601340280</v>
      </c>
    </row>
    <row r="69" spans="1:11" x14ac:dyDescent="0.25">
      <c r="A69">
        <v>67</v>
      </c>
      <c r="B69" t="s">
        <v>379</v>
      </c>
      <c r="C69">
        <v>14000</v>
      </c>
      <c r="D69" s="1">
        <v>43432</v>
      </c>
      <c r="E69" s="5">
        <v>32338057.359999999</v>
      </c>
      <c r="H69">
        <v>67</v>
      </c>
      <c r="I69" t="s">
        <v>385</v>
      </c>
      <c r="J69">
        <v>20750925</v>
      </c>
      <c r="K69" s="5">
        <v>1059967298</v>
      </c>
    </row>
    <row r="70" spans="1:11" x14ac:dyDescent="0.25">
      <c r="A70">
        <v>68</v>
      </c>
      <c r="B70" t="s">
        <v>379</v>
      </c>
      <c r="C70">
        <v>14000</v>
      </c>
      <c r="D70" s="1">
        <v>43346</v>
      </c>
      <c r="E70" s="5">
        <v>54172281.399999999</v>
      </c>
      <c r="H70">
        <v>68</v>
      </c>
      <c r="I70" t="s">
        <v>385</v>
      </c>
      <c r="J70">
        <v>20750629</v>
      </c>
      <c r="K70" s="5">
        <v>369387974.10000002</v>
      </c>
    </row>
    <row r="71" spans="1:11" x14ac:dyDescent="0.25">
      <c r="A71">
        <v>69</v>
      </c>
      <c r="B71" t="s">
        <v>379</v>
      </c>
      <c r="C71">
        <v>32000</v>
      </c>
      <c r="D71" s="1">
        <v>43346</v>
      </c>
      <c r="E71" s="5">
        <v>8048294</v>
      </c>
      <c r="H71">
        <v>69</v>
      </c>
      <c r="I71" t="s">
        <v>385</v>
      </c>
      <c r="J71">
        <v>20750522</v>
      </c>
      <c r="K71" s="5">
        <v>33107773.18</v>
      </c>
    </row>
    <row r="72" spans="1:11" x14ac:dyDescent="0.25">
      <c r="A72">
        <v>70</v>
      </c>
      <c r="B72" t="s">
        <v>379</v>
      </c>
      <c r="C72">
        <v>14000</v>
      </c>
      <c r="D72" s="1">
        <v>43422</v>
      </c>
      <c r="E72" s="5">
        <v>60380952.299999997</v>
      </c>
      <c r="H72">
        <v>70</v>
      </c>
      <c r="I72" t="s">
        <v>385</v>
      </c>
      <c r="J72">
        <v>20750611</v>
      </c>
      <c r="K72" s="5">
        <v>371523188.89999998</v>
      </c>
    </row>
    <row r="73" spans="1:11" x14ac:dyDescent="0.25">
      <c r="A73">
        <v>71</v>
      </c>
      <c r="B73" t="s">
        <v>379</v>
      </c>
      <c r="C73">
        <v>32000</v>
      </c>
      <c r="D73" s="1">
        <v>43350</v>
      </c>
      <c r="E73" s="5">
        <v>422163.1</v>
      </c>
      <c r="H73">
        <v>71</v>
      </c>
      <c r="I73" t="s">
        <v>385</v>
      </c>
      <c r="J73">
        <v>20750422</v>
      </c>
      <c r="K73" s="5">
        <v>212490</v>
      </c>
    </row>
    <row r="74" spans="1:11" x14ac:dyDescent="0.25">
      <c r="A74">
        <v>72</v>
      </c>
      <c r="B74" t="s">
        <v>379</v>
      </c>
      <c r="C74">
        <v>32000</v>
      </c>
      <c r="D74" s="1">
        <v>43353</v>
      </c>
      <c r="E74" s="5">
        <v>5422729.54</v>
      </c>
      <c r="H74">
        <v>72</v>
      </c>
      <c r="I74" t="s">
        <v>385</v>
      </c>
      <c r="J74">
        <v>20750418</v>
      </c>
      <c r="K74" s="5">
        <v>9022451.5999999996</v>
      </c>
    </row>
    <row r="75" spans="1:11" x14ac:dyDescent="0.25">
      <c r="A75">
        <v>73</v>
      </c>
      <c r="B75" t="s">
        <v>379</v>
      </c>
      <c r="C75">
        <v>11000</v>
      </c>
      <c r="D75" s="1">
        <v>43520</v>
      </c>
      <c r="E75" s="5">
        <v>1211087853</v>
      </c>
      <c r="H75">
        <v>73</v>
      </c>
      <c r="I75" t="s">
        <v>385</v>
      </c>
      <c r="J75">
        <v>20750415</v>
      </c>
      <c r="K75" s="5">
        <v>21200</v>
      </c>
    </row>
    <row r="76" spans="1:11" x14ac:dyDescent="0.25">
      <c r="A76">
        <v>74</v>
      </c>
      <c r="B76" t="s">
        <v>379</v>
      </c>
      <c r="C76">
        <v>32000</v>
      </c>
      <c r="D76" s="1">
        <v>43357</v>
      </c>
      <c r="E76" s="5">
        <v>8621784.3399999999</v>
      </c>
      <c r="H76">
        <v>74</v>
      </c>
      <c r="I76" t="s">
        <v>385</v>
      </c>
      <c r="J76">
        <v>20751129</v>
      </c>
      <c r="K76" s="5">
        <v>2107877884</v>
      </c>
    </row>
    <row r="77" spans="1:11" x14ac:dyDescent="0.25">
      <c r="A77">
        <v>75</v>
      </c>
      <c r="B77" t="s">
        <v>379</v>
      </c>
      <c r="C77">
        <v>15000</v>
      </c>
      <c r="D77" s="1">
        <v>43360</v>
      </c>
      <c r="E77" s="5">
        <v>12026879.33</v>
      </c>
      <c r="H77">
        <v>75</v>
      </c>
      <c r="I77" t="s">
        <v>385</v>
      </c>
      <c r="J77">
        <v>20751029</v>
      </c>
      <c r="K77" s="5">
        <v>693230024.79999995</v>
      </c>
    </row>
    <row r="78" spans="1:11" x14ac:dyDescent="0.25">
      <c r="A78">
        <v>76</v>
      </c>
      <c r="B78" t="s">
        <v>379</v>
      </c>
      <c r="C78">
        <v>11000</v>
      </c>
      <c r="D78" s="1">
        <v>43383</v>
      </c>
      <c r="E78" s="5">
        <v>23036486120</v>
      </c>
      <c r="H78">
        <v>76</v>
      </c>
      <c r="I78" t="s">
        <v>385</v>
      </c>
      <c r="J78">
        <v>20750628</v>
      </c>
      <c r="K78" s="5">
        <v>4938397383</v>
      </c>
    </row>
    <row r="79" spans="1:11" x14ac:dyDescent="0.25">
      <c r="A79">
        <v>77</v>
      </c>
      <c r="B79" t="s">
        <v>379</v>
      </c>
      <c r="C79">
        <v>33000</v>
      </c>
      <c r="D79" s="1">
        <v>43362</v>
      </c>
      <c r="E79" s="5">
        <v>1798865</v>
      </c>
      <c r="H79">
        <v>77</v>
      </c>
      <c r="I79" t="s">
        <v>385</v>
      </c>
      <c r="J79">
        <v>20750725</v>
      </c>
      <c r="K79" s="5">
        <v>156486709.40000001</v>
      </c>
    </row>
    <row r="80" spans="1:11" x14ac:dyDescent="0.25">
      <c r="A80">
        <v>78</v>
      </c>
      <c r="B80" t="s">
        <v>379</v>
      </c>
      <c r="C80">
        <v>15000</v>
      </c>
      <c r="D80" s="1">
        <v>43370</v>
      </c>
      <c r="E80" s="5">
        <v>16655269.42</v>
      </c>
      <c r="H80">
        <v>78</v>
      </c>
      <c r="I80" t="s">
        <v>385</v>
      </c>
      <c r="J80">
        <v>20751127</v>
      </c>
      <c r="K80" s="5">
        <v>455637858.39999998</v>
      </c>
    </row>
    <row r="81" spans="1:11" x14ac:dyDescent="0.25">
      <c r="A81">
        <v>79</v>
      </c>
      <c r="B81" t="s">
        <v>379</v>
      </c>
      <c r="C81">
        <v>11000</v>
      </c>
      <c r="D81" s="1">
        <v>43372</v>
      </c>
      <c r="E81" s="5">
        <v>4906549.0999999996</v>
      </c>
      <c r="H81">
        <v>79</v>
      </c>
      <c r="I81" t="s">
        <v>385</v>
      </c>
      <c r="J81">
        <v>20750911</v>
      </c>
      <c r="K81" s="5">
        <v>957050752.29999995</v>
      </c>
    </row>
    <row r="82" spans="1:11" x14ac:dyDescent="0.25">
      <c r="A82">
        <v>80</v>
      </c>
      <c r="B82" t="s">
        <v>379</v>
      </c>
      <c r="C82">
        <v>15000</v>
      </c>
      <c r="D82" s="1">
        <v>43374</v>
      </c>
      <c r="E82" s="5">
        <v>21020672.539999999</v>
      </c>
      <c r="H82">
        <v>80</v>
      </c>
      <c r="I82" t="s">
        <v>385</v>
      </c>
      <c r="J82">
        <v>20750908</v>
      </c>
      <c r="K82" s="5">
        <v>367286270.30000001</v>
      </c>
    </row>
    <row r="83" spans="1:11" x14ac:dyDescent="0.25">
      <c r="A83">
        <v>81</v>
      </c>
      <c r="B83" t="s">
        <v>379</v>
      </c>
      <c r="C83">
        <v>14000</v>
      </c>
      <c r="D83" s="1">
        <v>43527</v>
      </c>
      <c r="E83" s="5">
        <v>59060430.789999999</v>
      </c>
      <c r="H83">
        <v>81</v>
      </c>
      <c r="I83" t="s">
        <v>385</v>
      </c>
      <c r="J83">
        <v>20750904</v>
      </c>
      <c r="K83" s="5">
        <v>261255096.40000001</v>
      </c>
    </row>
    <row r="84" spans="1:11" x14ac:dyDescent="0.25">
      <c r="A84">
        <v>82</v>
      </c>
      <c r="B84" t="s">
        <v>379</v>
      </c>
      <c r="C84">
        <v>32000</v>
      </c>
      <c r="D84" s="1">
        <v>43373</v>
      </c>
      <c r="E84" s="5">
        <v>6334637.0999999996</v>
      </c>
      <c r="H84">
        <v>82</v>
      </c>
      <c r="I84" t="s">
        <v>385</v>
      </c>
      <c r="J84">
        <v>20750930</v>
      </c>
      <c r="K84" s="5">
        <v>1516359895</v>
      </c>
    </row>
    <row r="85" spans="1:11" x14ac:dyDescent="0.25">
      <c r="A85">
        <v>83</v>
      </c>
      <c r="B85" t="s">
        <v>379</v>
      </c>
      <c r="C85">
        <v>11000</v>
      </c>
      <c r="D85" s="1">
        <v>43379</v>
      </c>
      <c r="E85" s="5">
        <v>186078199.80000001</v>
      </c>
      <c r="H85">
        <v>83</v>
      </c>
      <c r="I85" t="s">
        <v>385</v>
      </c>
      <c r="J85">
        <v>20750824</v>
      </c>
      <c r="K85" s="5">
        <v>662110030.5</v>
      </c>
    </row>
    <row r="86" spans="1:11" x14ac:dyDescent="0.25">
      <c r="A86">
        <v>84</v>
      </c>
      <c r="B86" t="s">
        <v>379</v>
      </c>
      <c r="C86">
        <v>14000</v>
      </c>
      <c r="D86" s="1">
        <v>43473</v>
      </c>
      <c r="E86" s="5">
        <v>377981439.19999999</v>
      </c>
      <c r="H86">
        <v>84</v>
      </c>
      <c r="I86" t="s">
        <v>385</v>
      </c>
      <c r="J86">
        <v>20751123</v>
      </c>
      <c r="K86" s="5">
        <v>1394368176</v>
      </c>
    </row>
    <row r="87" spans="1:11" x14ac:dyDescent="0.25">
      <c r="A87">
        <v>85</v>
      </c>
      <c r="B87" t="s">
        <v>379</v>
      </c>
      <c r="C87">
        <v>15000</v>
      </c>
      <c r="D87" s="1">
        <v>43405</v>
      </c>
      <c r="E87" s="5">
        <v>5326628.0599999996</v>
      </c>
      <c r="H87">
        <v>85</v>
      </c>
      <c r="I87" t="s">
        <v>385</v>
      </c>
      <c r="J87">
        <v>20750605</v>
      </c>
      <c r="K87" s="5">
        <v>45573216.299999997</v>
      </c>
    </row>
    <row r="88" spans="1:11" x14ac:dyDescent="0.25">
      <c r="A88">
        <v>86</v>
      </c>
      <c r="B88" t="s">
        <v>379</v>
      </c>
      <c r="C88">
        <v>32000</v>
      </c>
      <c r="D88" s="1">
        <v>43377</v>
      </c>
      <c r="E88" s="5">
        <v>263800</v>
      </c>
      <c r="H88">
        <v>86</v>
      </c>
      <c r="I88" t="s">
        <v>385</v>
      </c>
      <c r="J88">
        <v>20750916</v>
      </c>
      <c r="K88" s="5">
        <v>554493465.20000005</v>
      </c>
    </row>
    <row r="89" spans="1:11" x14ac:dyDescent="0.25">
      <c r="A89">
        <v>87</v>
      </c>
      <c r="B89" t="s">
        <v>379</v>
      </c>
      <c r="C89">
        <v>32000</v>
      </c>
      <c r="D89" s="1">
        <v>43380</v>
      </c>
      <c r="E89" s="5">
        <v>22844</v>
      </c>
      <c r="H89">
        <v>87</v>
      </c>
      <c r="I89" t="s">
        <v>385</v>
      </c>
      <c r="J89">
        <v>20751020</v>
      </c>
      <c r="K89" s="5">
        <v>755624383</v>
      </c>
    </row>
    <row r="90" spans="1:11" x14ac:dyDescent="0.25">
      <c r="A90">
        <v>88</v>
      </c>
      <c r="B90" t="s">
        <v>379</v>
      </c>
      <c r="C90">
        <v>33000</v>
      </c>
      <c r="D90" s="1">
        <v>43455</v>
      </c>
      <c r="E90" s="5">
        <v>242883991.09999999</v>
      </c>
      <c r="H90">
        <v>88</v>
      </c>
      <c r="I90" t="s">
        <v>385</v>
      </c>
      <c r="J90">
        <v>20750718</v>
      </c>
      <c r="K90" s="5">
        <v>662691162.60000002</v>
      </c>
    </row>
    <row r="91" spans="1:11" x14ac:dyDescent="0.25">
      <c r="A91">
        <v>89</v>
      </c>
      <c r="B91" t="s">
        <v>379</v>
      </c>
      <c r="C91">
        <v>33000</v>
      </c>
      <c r="D91" s="1">
        <v>43384</v>
      </c>
      <c r="E91" s="5">
        <v>3151536653</v>
      </c>
      <c r="H91">
        <v>89</v>
      </c>
      <c r="I91" t="s">
        <v>385</v>
      </c>
      <c r="J91">
        <v>20750520</v>
      </c>
      <c r="K91" s="5">
        <v>61945476.409999996</v>
      </c>
    </row>
    <row r="92" spans="1:11" x14ac:dyDescent="0.25">
      <c r="A92">
        <v>90</v>
      </c>
      <c r="B92" t="s">
        <v>379</v>
      </c>
      <c r="C92">
        <v>32000</v>
      </c>
      <c r="D92" s="1">
        <v>43382</v>
      </c>
      <c r="E92" s="5">
        <v>8000</v>
      </c>
      <c r="H92">
        <v>90</v>
      </c>
      <c r="I92" t="s">
        <v>385</v>
      </c>
      <c r="J92">
        <v>20750521</v>
      </c>
      <c r="K92" s="5">
        <v>209812440.09999999</v>
      </c>
    </row>
    <row r="93" spans="1:11" x14ac:dyDescent="0.25">
      <c r="A93">
        <v>91</v>
      </c>
      <c r="B93" t="s">
        <v>379</v>
      </c>
      <c r="C93">
        <v>15000</v>
      </c>
      <c r="D93" s="1">
        <v>43386</v>
      </c>
      <c r="E93" s="5">
        <v>135009009.30000001</v>
      </c>
      <c r="H93">
        <v>91</v>
      </c>
      <c r="I93" t="s">
        <v>385</v>
      </c>
      <c r="J93">
        <v>20750512</v>
      </c>
      <c r="K93" s="5">
        <v>132795567.09999999</v>
      </c>
    </row>
    <row r="94" spans="1:11" x14ac:dyDescent="0.25">
      <c r="A94">
        <v>92</v>
      </c>
      <c r="B94" t="s">
        <v>379</v>
      </c>
      <c r="C94">
        <v>33000</v>
      </c>
      <c r="D94" s="1">
        <v>43394</v>
      </c>
      <c r="E94" s="5">
        <v>770692582.5</v>
      </c>
      <c r="H94">
        <v>92</v>
      </c>
      <c r="I94" t="s">
        <v>385</v>
      </c>
      <c r="J94">
        <v>20750524</v>
      </c>
      <c r="K94" s="5">
        <v>235316726.5</v>
      </c>
    </row>
    <row r="95" spans="1:11" x14ac:dyDescent="0.25">
      <c r="A95">
        <v>93</v>
      </c>
      <c r="B95" t="s">
        <v>379</v>
      </c>
      <c r="C95">
        <v>14000</v>
      </c>
      <c r="D95" s="1">
        <v>43394</v>
      </c>
      <c r="E95" s="5">
        <v>69912958.900000006</v>
      </c>
      <c r="H95">
        <v>93</v>
      </c>
      <c r="I95" t="s">
        <v>385</v>
      </c>
      <c r="J95">
        <v>20750620</v>
      </c>
      <c r="K95" s="5">
        <v>5322686</v>
      </c>
    </row>
    <row r="96" spans="1:11" x14ac:dyDescent="0.25">
      <c r="A96">
        <v>94</v>
      </c>
      <c r="B96" t="s">
        <v>379</v>
      </c>
      <c r="C96">
        <v>11000</v>
      </c>
      <c r="D96" s="1">
        <v>43390</v>
      </c>
      <c r="E96" s="5">
        <v>631042280.5</v>
      </c>
      <c r="H96">
        <v>94</v>
      </c>
      <c r="I96" t="s">
        <v>385</v>
      </c>
      <c r="J96">
        <v>20750503</v>
      </c>
      <c r="K96" s="5">
        <v>40770378.880000003</v>
      </c>
    </row>
    <row r="97" spans="1:11" x14ac:dyDescent="0.25">
      <c r="A97">
        <v>95</v>
      </c>
      <c r="B97" t="s">
        <v>379</v>
      </c>
      <c r="C97">
        <v>33000</v>
      </c>
      <c r="D97" s="1">
        <v>43395</v>
      </c>
      <c r="E97" s="5">
        <v>336603509.30000001</v>
      </c>
      <c r="H97">
        <v>95</v>
      </c>
      <c r="I97" t="s">
        <v>385</v>
      </c>
      <c r="J97">
        <v>20751130</v>
      </c>
      <c r="K97" s="5">
        <v>0</v>
      </c>
    </row>
    <row r="98" spans="1:11" x14ac:dyDescent="0.25">
      <c r="A98">
        <v>96</v>
      </c>
      <c r="B98" t="s">
        <v>379</v>
      </c>
      <c r="C98">
        <v>14000</v>
      </c>
      <c r="D98" s="1">
        <v>43398</v>
      </c>
      <c r="E98" s="5">
        <v>49259853.82</v>
      </c>
      <c r="H98">
        <v>96</v>
      </c>
      <c r="I98" t="s">
        <v>385</v>
      </c>
      <c r="J98">
        <v>20751014</v>
      </c>
      <c r="K98" s="5">
        <v>691124750.70000005</v>
      </c>
    </row>
    <row r="99" spans="1:11" x14ac:dyDescent="0.25">
      <c r="A99">
        <v>97</v>
      </c>
      <c r="B99" t="s">
        <v>379</v>
      </c>
      <c r="C99">
        <v>33000</v>
      </c>
      <c r="D99" s="1">
        <v>43400</v>
      </c>
      <c r="E99" s="5">
        <v>9079077</v>
      </c>
      <c r="H99">
        <v>97</v>
      </c>
      <c r="I99" t="s">
        <v>385</v>
      </c>
      <c r="J99">
        <v>20751126</v>
      </c>
      <c r="K99" s="5">
        <v>879279104.70000005</v>
      </c>
    </row>
    <row r="100" spans="1:11" x14ac:dyDescent="0.25">
      <c r="A100">
        <v>98</v>
      </c>
      <c r="B100" t="s">
        <v>379</v>
      </c>
      <c r="C100">
        <v>14000</v>
      </c>
      <c r="D100" s="1">
        <v>43400</v>
      </c>
      <c r="E100" s="5">
        <v>117708.96</v>
      </c>
      <c r="H100">
        <v>98</v>
      </c>
      <c r="I100" t="s">
        <v>385</v>
      </c>
      <c r="J100">
        <v>20751018</v>
      </c>
      <c r="K100" s="5">
        <v>480791885.60000002</v>
      </c>
    </row>
    <row r="101" spans="1:11" x14ac:dyDescent="0.25">
      <c r="A101">
        <v>99</v>
      </c>
      <c r="B101" t="s">
        <v>379</v>
      </c>
      <c r="C101">
        <v>32000</v>
      </c>
      <c r="D101" s="1">
        <v>43398</v>
      </c>
      <c r="E101" s="5">
        <v>7000</v>
      </c>
      <c r="H101">
        <v>99</v>
      </c>
      <c r="I101" t="s">
        <v>385</v>
      </c>
      <c r="J101">
        <v>20751113</v>
      </c>
      <c r="K101" s="5">
        <v>439846331.39999998</v>
      </c>
    </row>
    <row r="102" spans="1:11" x14ac:dyDescent="0.25">
      <c r="A102">
        <v>100</v>
      </c>
      <c r="B102" t="s">
        <v>379</v>
      </c>
      <c r="C102">
        <v>14000</v>
      </c>
      <c r="D102" s="1">
        <v>43408</v>
      </c>
      <c r="E102" s="5">
        <v>74910861.739999995</v>
      </c>
      <c r="H102">
        <v>100</v>
      </c>
      <c r="I102" t="s">
        <v>385</v>
      </c>
      <c r="J102">
        <v>20750826</v>
      </c>
      <c r="K102" s="5">
        <v>305986468</v>
      </c>
    </row>
    <row r="103" spans="1:11" x14ac:dyDescent="0.25">
      <c r="A103">
        <v>101</v>
      </c>
      <c r="B103" t="s">
        <v>379</v>
      </c>
      <c r="C103">
        <v>11000</v>
      </c>
      <c r="D103" s="1">
        <v>43459</v>
      </c>
      <c r="E103" s="5">
        <v>1124027805</v>
      </c>
      <c r="H103">
        <v>101</v>
      </c>
      <c r="I103" t="s">
        <v>385</v>
      </c>
      <c r="J103">
        <v>20751002</v>
      </c>
      <c r="K103" s="5">
        <v>1060653000</v>
      </c>
    </row>
    <row r="104" spans="1:11" x14ac:dyDescent="0.25">
      <c r="A104">
        <v>102</v>
      </c>
      <c r="B104" t="s">
        <v>379</v>
      </c>
      <c r="C104">
        <v>11000</v>
      </c>
      <c r="D104" s="1">
        <v>43407</v>
      </c>
      <c r="E104" s="5">
        <v>208572542</v>
      </c>
      <c r="H104">
        <v>102</v>
      </c>
      <c r="I104" t="s">
        <v>385</v>
      </c>
      <c r="J104">
        <v>20750616</v>
      </c>
      <c r="K104" s="5">
        <v>245597075.40000001</v>
      </c>
    </row>
    <row r="105" spans="1:11" x14ac:dyDescent="0.25">
      <c r="A105">
        <v>103</v>
      </c>
      <c r="B105" t="s">
        <v>379</v>
      </c>
      <c r="C105">
        <v>15000</v>
      </c>
      <c r="D105" s="1">
        <v>43418</v>
      </c>
      <c r="E105" s="5">
        <v>838803</v>
      </c>
      <c r="H105">
        <v>103</v>
      </c>
      <c r="I105" t="s">
        <v>385</v>
      </c>
      <c r="J105">
        <v>20750626</v>
      </c>
      <c r="K105" s="5">
        <v>1777574188</v>
      </c>
    </row>
    <row r="106" spans="1:11" x14ac:dyDescent="0.25">
      <c r="A106">
        <v>104</v>
      </c>
      <c r="B106" t="s">
        <v>379</v>
      </c>
      <c r="C106">
        <v>14000</v>
      </c>
      <c r="D106" s="1">
        <v>43424</v>
      </c>
      <c r="E106" s="5">
        <v>52158960.18</v>
      </c>
      <c r="H106">
        <v>104</v>
      </c>
      <c r="I106" t="s">
        <v>385</v>
      </c>
      <c r="J106">
        <v>20751025</v>
      </c>
      <c r="K106" s="5">
        <v>601909003.70000005</v>
      </c>
    </row>
    <row r="107" spans="1:11" x14ac:dyDescent="0.25">
      <c r="A107">
        <v>105</v>
      </c>
      <c r="B107" t="s">
        <v>379</v>
      </c>
      <c r="C107">
        <v>15000</v>
      </c>
      <c r="D107" s="1">
        <v>43422</v>
      </c>
      <c r="E107" s="5">
        <v>7272808.5800000001</v>
      </c>
      <c r="H107">
        <v>105</v>
      </c>
      <c r="I107" t="s">
        <v>385</v>
      </c>
      <c r="J107">
        <v>20750510</v>
      </c>
      <c r="K107" s="5">
        <v>53555129.789999999</v>
      </c>
    </row>
    <row r="108" spans="1:11" x14ac:dyDescent="0.25">
      <c r="A108">
        <v>106</v>
      </c>
      <c r="B108" t="s">
        <v>379</v>
      </c>
      <c r="C108">
        <v>32000</v>
      </c>
      <c r="D108" s="1">
        <v>43422</v>
      </c>
      <c r="E108" s="5">
        <v>1618295.76</v>
      </c>
      <c r="H108">
        <v>106</v>
      </c>
      <c r="I108" t="s">
        <v>385</v>
      </c>
      <c r="J108">
        <v>20750604</v>
      </c>
      <c r="K108" s="5">
        <v>304984077.89999998</v>
      </c>
    </row>
    <row r="109" spans="1:11" x14ac:dyDescent="0.25">
      <c r="A109">
        <v>107</v>
      </c>
      <c r="B109" t="s">
        <v>379</v>
      </c>
      <c r="C109">
        <v>14000</v>
      </c>
      <c r="D109" s="1">
        <v>43427</v>
      </c>
      <c r="E109" s="5">
        <v>79724508.609999999</v>
      </c>
      <c r="H109">
        <v>107</v>
      </c>
      <c r="I109" t="s">
        <v>385</v>
      </c>
      <c r="J109">
        <v>20750601</v>
      </c>
      <c r="K109" s="5">
        <v>133613687.2</v>
      </c>
    </row>
    <row r="110" spans="1:11" x14ac:dyDescent="0.25">
      <c r="A110">
        <v>108</v>
      </c>
      <c r="B110" t="s">
        <v>379</v>
      </c>
      <c r="C110">
        <v>32000</v>
      </c>
      <c r="D110" s="1">
        <v>43426</v>
      </c>
      <c r="E110" s="5">
        <v>110749.61</v>
      </c>
      <c r="H110">
        <v>108</v>
      </c>
      <c r="I110" t="s">
        <v>385</v>
      </c>
      <c r="J110">
        <v>20750714</v>
      </c>
      <c r="K110" s="5">
        <v>198297397.80000001</v>
      </c>
    </row>
    <row r="111" spans="1:11" x14ac:dyDescent="0.25">
      <c r="A111">
        <v>109</v>
      </c>
      <c r="B111" t="s">
        <v>379</v>
      </c>
      <c r="C111">
        <v>13000</v>
      </c>
      <c r="D111" s="1">
        <v>43429</v>
      </c>
      <c r="E111" s="5">
        <v>8167059099</v>
      </c>
      <c r="H111">
        <v>109</v>
      </c>
      <c r="I111" t="s">
        <v>385</v>
      </c>
      <c r="J111">
        <v>20751109</v>
      </c>
      <c r="K111" s="5">
        <v>558358252.20000005</v>
      </c>
    </row>
    <row r="112" spans="1:11" x14ac:dyDescent="0.25">
      <c r="A112">
        <v>110</v>
      </c>
      <c r="B112" t="s">
        <v>379</v>
      </c>
      <c r="C112">
        <v>11000</v>
      </c>
      <c r="D112" s="1">
        <v>43502</v>
      </c>
      <c r="E112" s="5">
        <v>2972697215</v>
      </c>
      <c r="H112">
        <v>110</v>
      </c>
      <c r="I112" t="s">
        <v>385</v>
      </c>
      <c r="J112">
        <v>20750924</v>
      </c>
      <c r="K112" s="5">
        <v>514059785.39999998</v>
      </c>
    </row>
    <row r="113" spans="1:11" x14ac:dyDescent="0.25">
      <c r="A113">
        <v>111</v>
      </c>
      <c r="B113" t="s">
        <v>379</v>
      </c>
      <c r="C113">
        <v>11000</v>
      </c>
      <c r="D113" s="1">
        <v>43435</v>
      </c>
      <c r="E113" s="5">
        <v>512438</v>
      </c>
      <c r="H113">
        <v>111</v>
      </c>
      <c r="I113" t="s">
        <v>385</v>
      </c>
      <c r="J113">
        <v>20750531</v>
      </c>
      <c r="K113" s="5">
        <v>160563204.59999999</v>
      </c>
    </row>
    <row r="114" spans="1:11" x14ac:dyDescent="0.25">
      <c r="A114">
        <v>112</v>
      </c>
      <c r="B114" t="s">
        <v>379</v>
      </c>
      <c r="C114">
        <v>14000</v>
      </c>
      <c r="D114" s="1">
        <v>43443</v>
      </c>
      <c r="E114" s="5">
        <v>52544545.659999996</v>
      </c>
      <c r="H114">
        <v>112</v>
      </c>
      <c r="I114" t="s">
        <v>385</v>
      </c>
      <c r="J114">
        <v>20751001</v>
      </c>
      <c r="K114" s="5">
        <v>396295963.19999999</v>
      </c>
    </row>
    <row r="115" spans="1:11" x14ac:dyDescent="0.25">
      <c r="A115">
        <v>113</v>
      </c>
      <c r="B115" t="s">
        <v>379</v>
      </c>
      <c r="C115">
        <v>14000</v>
      </c>
      <c r="D115" s="1">
        <v>43442</v>
      </c>
      <c r="E115" s="5">
        <v>25083.78</v>
      </c>
      <c r="H115">
        <v>113</v>
      </c>
      <c r="I115" t="s">
        <v>385</v>
      </c>
      <c r="J115">
        <v>20750514</v>
      </c>
      <c r="K115" s="5">
        <v>124557928.5</v>
      </c>
    </row>
    <row r="116" spans="1:11" x14ac:dyDescent="0.25">
      <c r="A116">
        <v>114</v>
      </c>
      <c r="B116" t="s">
        <v>379</v>
      </c>
      <c r="C116">
        <v>14000</v>
      </c>
      <c r="D116" s="1">
        <v>43449</v>
      </c>
      <c r="E116" s="5">
        <v>1000086085</v>
      </c>
      <c r="H116">
        <v>114</v>
      </c>
      <c r="I116" t="s">
        <v>385</v>
      </c>
      <c r="J116">
        <v>20751024</v>
      </c>
      <c r="K116" s="5">
        <v>1104310996</v>
      </c>
    </row>
    <row r="117" spans="1:11" x14ac:dyDescent="0.25">
      <c r="A117">
        <v>115</v>
      </c>
      <c r="B117" t="s">
        <v>379</v>
      </c>
      <c r="C117">
        <v>32000</v>
      </c>
      <c r="D117" s="1">
        <v>43453</v>
      </c>
      <c r="E117" s="5">
        <v>237434.08</v>
      </c>
      <c r="H117">
        <v>115</v>
      </c>
      <c r="I117" t="s">
        <v>385</v>
      </c>
      <c r="J117">
        <v>20750813</v>
      </c>
      <c r="K117" s="5">
        <v>239646993.40000001</v>
      </c>
    </row>
    <row r="118" spans="1:11" x14ac:dyDescent="0.25">
      <c r="A118">
        <v>116</v>
      </c>
      <c r="B118" t="s">
        <v>379</v>
      </c>
      <c r="C118">
        <v>14000</v>
      </c>
      <c r="D118" s="1">
        <v>43456</v>
      </c>
      <c r="E118" s="5">
        <v>181671.16</v>
      </c>
      <c r="H118">
        <v>116</v>
      </c>
      <c r="I118" t="s">
        <v>385</v>
      </c>
      <c r="J118">
        <v>20750513</v>
      </c>
      <c r="K118" s="5">
        <v>131747641.90000001</v>
      </c>
    </row>
    <row r="119" spans="1:11" x14ac:dyDescent="0.25">
      <c r="A119">
        <v>117</v>
      </c>
      <c r="B119" t="s">
        <v>379</v>
      </c>
      <c r="C119">
        <v>15000</v>
      </c>
      <c r="D119" s="1">
        <v>43464</v>
      </c>
      <c r="E119" s="5">
        <v>1429425.88</v>
      </c>
      <c r="H119">
        <v>117</v>
      </c>
      <c r="I119" t="s">
        <v>385</v>
      </c>
      <c r="J119">
        <v>20750527</v>
      </c>
      <c r="K119" s="5">
        <v>83367681.030000001</v>
      </c>
    </row>
    <row r="120" spans="1:11" x14ac:dyDescent="0.25">
      <c r="A120">
        <v>118</v>
      </c>
      <c r="B120" t="s">
        <v>379</v>
      </c>
      <c r="C120">
        <v>14000</v>
      </c>
      <c r="D120" s="1">
        <v>43463</v>
      </c>
      <c r="E120" s="5">
        <v>71855.929999999993</v>
      </c>
      <c r="H120">
        <v>118</v>
      </c>
      <c r="I120" t="s">
        <v>385</v>
      </c>
      <c r="J120">
        <v>20750823</v>
      </c>
      <c r="K120" s="5">
        <v>306962569.19999999</v>
      </c>
    </row>
    <row r="121" spans="1:11" x14ac:dyDescent="0.25">
      <c r="A121">
        <v>119</v>
      </c>
      <c r="B121" t="s">
        <v>379</v>
      </c>
      <c r="C121">
        <v>15000</v>
      </c>
      <c r="D121" s="1">
        <v>43468</v>
      </c>
      <c r="E121" s="5">
        <v>8041185.0999999996</v>
      </c>
      <c r="H121">
        <v>119</v>
      </c>
      <c r="I121" t="s">
        <v>385</v>
      </c>
      <c r="J121">
        <v>20750814</v>
      </c>
      <c r="K121" s="5">
        <v>165499135.80000001</v>
      </c>
    </row>
    <row r="122" spans="1:11" x14ac:dyDescent="0.25">
      <c r="A122">
        <v>120</v>
      </c>
      <c r="B122" t="s">
        <v>379</v>
      </c>
      <c r="C122">
        <v>15000</v>
      </c>
      <c r="D122" s="1">
        <v>43472</v>
      </c>
      <c r="E122" s="5">
        <v>1285221.22</v>
      </c>
      <c r="H122">
        <v>120</v>
      </c>
      <c r="I122" t="s">
        <v>385</v>
      </c>
      <c r="J122">
        <v>20750909</v>
      </c>
      <c r="K122" s="5">
        <v>255992297.19999999</v>
      </c>
    </row>
    <row r="123" spans="1:11" x14ac:dyDescent="0.25">
      <c r="A123">
        <v>121</v>
      </c>
      <c r="B123" t="s">
        <v>379</v>
      </c>
      <c r="C123">
        <v>15000</v>
      </c>
      <c r="D123" s="1">
        <v>43473</v>
      </c>
      <c r="E123" s="5">
        <v>8411375</v>
      </c>
      <c r="H123">
        <v>121</v>
      </c>
      <c r="I123" t="s">
        <v>385</v>
      </c>
      <c r="J123">
        <v>20750504</v>
      </c>
      <c r="K123" s="5">
        <v>154936810.59999999</v>
      </c>
    </row>
    <row r="124" spans="1:11" x14ac:dyDescent="0.25">
      <c r="A124">
        <v>122</v>
      </c>
      <c r="B124" t="s">
        <v>379</v>
      </c>
      <c r="C124">
        <v>15000</v>
      </c>
      <c r="D124" s="1">
        <v>43477</v>
      </c>
      <c r="E124" s="5">
        <v>2022967.69</v>
      </c>
      <c r="H124">
        <v>122</v>
      </c>
      <c r="I124" t="s">
        <v>385</v>
      </c>
      <c r="J124">
        <v>20750423</v>
      </c>
      <c r="K124" s="5">
        <v>32245737.059999999</v>
      </c>
    </row>
    <row r="125" spans="1:11" x14ac:dyDescent="0.25">
      <c r="A125">
        <v>123</v>
      </c>
      <c r="B125" t="s">
        <v>379</v>
      </c>
      <c r="C125">
        <v>14000</v>
      </c>
      <c r="D125" s="1">
        <v>43481</v>
      </c>
      <c r="E125" s="5">
        <v>37030318</v>
      </c>
      <c r="H125">
        <v>123</v>
      </c>
      <c r="I125" t="s">
        <v>385</v>
      </c>
      <c r="J125">
        <v>20750706</v>
      </c>
      <c r="K125" s="5">
        <v>340307660</v>
      </c>
    </row>
    <row r="126" spans="1:11" x14ac:dyDescent="0.25">
      <c r="A126">
        <v>124</v>
      </c>
      <c r="B126" t="s">
        <v>379</v>
      </c>
      <c r="C126">
        <v>15000</v>
      </c>
      <c r="D126" s="1">
        <v>43481</v>
      </c>
      <c r="E126" s="5">
        <v>5302248.68</v>
      </c>
      <c r="H126">
        <v>124</v>
      </c>
      <c r="I126" t="s">
        <v>385</v>
      </c>
      <c r="J126">
        <v>20751019</v>
      </c>
      <c r="K126" s="5">
        <v>41700</v>
      </c>
    </row>
    <row r="127" spans="1:11" x14ac:dyDescent="0.25">
      <c r="A127">
        <v>125</v>
      </c>
      <c r="B127" t="s">
        <v>379</v>
      </c>
      <c r="C127">
        <v>15000</v>
      </c>
      <c r="D127" s="1">
        <v>43490</v>
      </c>
      <c r="E127" s="5">
        <v>1694905.5</v>
      </c>
      <c r="H127">
        <v>125</v>
      </c>
      <c r="I127" t="s">
        <v>385</v>
      </c>
      <c r="J127">
        <v>20750918</v>
      </c>
      <c r="K127" s="5">
        <v>590588873.89999998</v>
      </c>
    </row>
    <row r="128" spans="1:11" x14ac:dyDescent="0.25">
      <c r="A128">
        <v>126</v>
      </c>
      <c r="B128" t="s">
        <v>379</v>
      </c>
      <c r="C128">
        <v>15000</v>
      </c>
      <c r="D128" s="1">
        <v>43493</v>
      </c>
      <c r="E128" s="5">
        <v>8910366.8399999999</v>
      </c>
      <c r="H128">
        <v>126</v>
      </c>
      <c r="I128" t="s">
        <v>385</v>
      </c>
      <c r="J128">
        <v>20750820</v>
      </c>
      <c r="K128" s="5">
        <v>247481440.30000001</v>
      </c>
    </row>
    <row r="129" spans="1:11" x14ac:dyDescent="0.25">
      <c r="A129">
        <v>127</v>
      </c>
      <c r="B129" t="s">
        <v>379</v>
      </c>
      <c r="C129">
        <v>32000</v>
      </c>
      <c r="D129" s="1">
        <v>43492</v>
      </c>
      <c r="E129" s="5">
        <v>7500</v>
      </c>
      <c r="H129">
        <v>127</v>
      </c>
      <c r="I129" t="s">
        <v>385</v>
      </c>
      <c r="J129">
        <v>20750929</v>
      </c>
      <c r="K129" s="5">
        <v>1530178849</v>
      </c>
    </row>
    <row r="130" spans="1:11" x14ac:dyDescent="0.25">
      <c r="A130">
        <v>128</v>
      </c>
      <c r="B130" t="s">
        <v>379</v>
      </c>
      <c r="C130">
        <v>15000</v>
      </c>
      <c r="D130" s="1">
        <v>43500</v>
      </c>
      <c r="E130" s="5">
        <v>22281777.789999999</v>
      </c>
      <c r="H130">
        <v>128</v>
      </c>
      <c r="I130" t="s">
        <v>385</v>
      </c>
      <c r="J130">
        <v>20750730</v>
      </c>
      <c r="K130" s="5">
        <v>1729471343</v>
      </c>
    </row>
    <row r="131" spans="1:11" x14ac:dyDescent="0.25">
      <c r="A131">
        <v>129</v>
      </c>
      <c r="B131" t="s">
        <v>379</v>
      </c>
      <c r="C131">
        <v>14000</v>
      </c>
      <c r="D131" s="1">
        <v>43507</v>
      </c>
      <c r="E131" s="5">
        <v>146391868.40000001</v>
      </c>
      <c r="H131">
        <v>129</v>
      </c>
      <c r="I131" t="s">
        <v>385</v>
      </c>
      <c r="J131">
        <v>20750805</v>
      </c>
      <c r="K131" s="5">
        <v>35511000.460000001</v>
      </c>
    </row>
    <row r="132" spans="1:11" x14ac:dyDescent="0.25">
      <c r="A132">
        <v>130</v>
      </c>
      <c r="B132" t="s">
        <v>379</v>
      </c>
      <c r="C132">
        <v>15000</v>
      </c>
      <c r="D132" s="1">
        <v>43516</v>
      </c>
      <c r="E132" s="5">
        <v>9978871.5600000005</v>
      </c>
      <c r="H132">
        <v>130</v>
      </c>
      <c r="I132" t="s">
        <v>385</v>
      </c>
      <c r="J132">
        <v>20750709</v>
      </c>
      <c r="K132" s="5">
        <v>43311573.350000001</v>
      </c>
    </row>
    <row r="133" spans="1:11" x14ac:dyDescent="0.25">
      <c r="A133">
        <v>131</v>
      </c>
      <c r="B133" t="s">
        <v>379</v>
      </c>
      <c r="C133">
        <v>32000</v>
      </c>
      <c r="D133" s="1">
        <v>43520</v>
      </c>
      <c r="E133" s="5">
        <v>50000</v>
      </c>
      <c r="H133">
        <v>131</v>
      </c>
      <c r="I133" t="s">
        <v>385</v>
      </c>
      <c r="J133">
        <v>20751004</v>
      </c>
      <c r="K133" s="5">
        <v>984390512.29999995</v>
      </c>
    </row>
    <row r="134" spans="1:11" x14ac:dyDescent="0.25">
      <c r="A134">
        <v>132</v>
      </c>
      <c r="B134" t="s">
        <v>379</v>
      </c>
      <c r="C134">
        <v>33000</v>
      </c>
      <c r="D134" s="1">
        <v>43526</v>
      </c>
      <c r="E134" s="5">
        <v>2771484</v>
      </c>
      <c r="H134">
        <v>132</v>
      </c>
      <c r="I134" t="s">
        <v>385</v>
      </c>
      <c r="J134">
        <v>20751128</v>
      </c>
      <c r="K134" s="5">
        <v>937905566.20000005</v>
      </c>
    </row>
    <row r="135" spans="1:11" x14ac:dyDescent="0.25">
      <c r="A135">
        <v>133</v>
      </c>
      <c r="B135" t="s">
        <v>379</v>
      </c>
      <c r="C135">
        <v>14000</v>
      </c>
      <c r="D135" s="1">
        <v>43526</v>
      </c>
      <c r="E135" s="5">
        <v>142823.44</v>
      </c>
      <c r="H135">
        <v>133</v>
      </c>
      <c r="I135" t="s">
        <v>385</v>
      </c>
      <c r="J135">
        <v>20750827</v>
      </c>
      <c r="K135" s="5">
        <v>842757553.5</v>
      </c>
    </row>
    <row r="136" spans="1:11" x14ac:dyDescent="0.25">
      <c r="A136">
        <v>134</v>
      </c>
      <c r="B136" t="s">
        <v>379</v>
      </c>
      <c r="C136">
        <v>15000</v>
      </c>
      <c r="D136" s="1">
        <v>43530</v>
      </c>
      <c r="E136" s="5">
        <v>4919806.76</v>
      </c>
      <c r="H136">
        <v>134</v>
      </c>
      <c r="I136" t="s">
        <v>385</v>
      </c>
      <c r="J136">
        <v>20750828</v>
      </c>
      <c r="K136" s="5">
        <v>709737432.29999995</v>
      </c>
    </row>
    <row r="137" spans="1:11" x14ac:dyDescent="0.25">
      <c r="A137">
        <v>135</v>
      </c>
      <c r="B137" t="s">
        <v>379</v>
      </c>
      <c r="C137">
        <v>14000</v>
      </c>
      <c r="D137" s="1">
        <v>43537</v>
      </c>
      <c r="E137" s="5">
        <v>64170244.159999996</v>
      </c>
      <c r="H137">
        <v>135</v>
      </c>
      <c r="I137" t="s">
        <v>385</v>
      </c>
      <c r="J137">
        <v>20750729</v>
      </c>
      <c r="K137" s="5">
        <v>241074665.19999999</v>
      </c>
    </row>
    <row r="138" spans="1:11" x14ac:dyDescent="0.25">
      <c r="A138">
        <v>136</v>
      </c>
      <c r="B138" t="s">
        <v>379</v>
      </c>
      <c r="C138">
        <v>15000</v>
      </c>
      <c r="D138" s="1">
        <v>43537</v>
      </c>
      <c r="E138" s="5">
        <v>82306190.680000007</v>
      </c>
      <c r="H138">
        <v>136</v>
      </c>
      <c r="I138" t="s">
        <v>385</v>
      </c>
      <c r="J138">
        <v>20750623</v>
      </c>
      <c r="K138" s="5">
        <v>1494995217</v>
      </c>
    </row>
    <row r="139" spans="1:11" x14ac:dyDescent="0.25">
      <c r="A139">
        <v>137</v>
      </c>
      <c r="B139" t="s">
        <v>379</v>
      </c>
      <c r="C139">
        <v>32000</v>
      </c>
      <c r="D139" s="1">
        <v>43536</v>
      </c>
      <c r="E139" s="5">
        <v>10400</v>
      </c>
      <c r="H139">
        <v>137</v>
      </c>
      <c r="I139" t="s">
        <v>385</v>
      </c>
      <c r="J139">
        <v>20751015</v>
      </c>
      <c r="K139" s="5">
        <v>443684930.5</v>
      </c>
    </row>
    <row r="140" spans="1:11" x14ac:dyDescent="0.25">
      <c r="A140">
        <v>138</v>
      </c>
      <c r="B140" t="s">
        <v>379</v>
      </c>
      <c r="C140">
        <v>11000</v>
      </c>
      <c r="D140" s="1">
        <v>43354</v>
      </c>
      <c r="E140" s="5">
        <v>579742275.89999998</v>
      </c>
      <c r="H140">
        <v>138</v>
      </c>
      <c r="I140" t="s">
        <v>385</v>
      </c>
      <c r="J140">
        <v>20750806</v>
      </c>
      <c r="K140" s="5">
        <v>342816975.39999998</v>
      </c>
    </row>
    <row r="141" spans="1:11" x14ac:dyDescent="0.25">
      <c r="A141">
        <v>139</v>
      </c>
      <c r="B141" t="s">
        <v>379</v>
      </c>
      <c r="C141">
        <v>33000</v>
      </c>
      <c r="D141" s="1">
        <v>43371</v>
      </c>
      <c r="E141" s="5">
        <v>1310106587</v>
      </c>
      <c r="H141">
        <v>139</v>
      </c>
      <c r="I141" t="s">
        <v>385</v>
      </c>
      <c r="J141">
        <v>20750720</v>
      </c>
      <c r="K141" s="5">
        <v>605246276</v>
      </c>
    </row>
    <row r="142" spans="1:11" x14ac:dyDescent="0.25">
      <c r="A142">
        <v>140</v>
      </c>
      <c r="B142" t="s">
        <v>379</v>
      </c>
      <c r="C142">
        <v>33000</v>
      </c>
      <c r="D142" s="1">
        <v>43469</v>
      </c>
      <c r="E142" s="5">
        <v>543646898.20000005</v>
      </c>
      <c r="H142">
        <v>140</v>
      </c>
      <c r="I142" t="s">
        <v>385</v>
      </c>
      <c r="J142">
        <v>20751013</v>
      </c>
      <c r="K142" s="5">
        <v>892990551.10000002</v>
      </c>
    </row>
    <row r="143" spans="1:11" x14ac:dyDescent="0.25">
      <c r="A143">
        <v>141</v>
      </c>
      <c r="B143" t="s">
        <v>379</v>
      </c>
      <c r="C143">
        <v>11000</v>
      </c>
      <c r="D143" s="1">
        <v>43356</v>
      </c>
      <c r="E143" s="5">
        <v>917783125.60000002</v>
      </c>
      <c r="H143">
        <v>141</v>
      </c>
      <c r="I143" t="s">
        <v>385</v>
      </c>
      <c r="J143">
        <v>20750825</v>
      </c>
      <c r="K143" s="5">
        <v>544350865.39999998</v>
      </c>
    </row>
    <row r="144" spans="1:11" x14ac:dyDescent="0.25">
      <c r="A144">
        <v>142</v>
      </c>
      <c r="B144" t="s">
        <v>379</v>
      </c>
      <c r="C144">
        <v>33000</v>
      </c>
      <c r="D144" s="1">
        <v>43377</v>
      </c>
      <c r="E144" s="5">
        <v>958024294.5</v>
      </c>
      <c r="H144">
        <v>142</v>
      </c>
      <c r="I144" t="s">
        <v>385</v>
      </c>
      <c r="J144">
        <v>20751006</v>
      </c>
      <c r="K144" s="5">
        <v>284221823.5</v>
      </c>
    </row>
    <row r="145" spans="1:11" x14ac:dyDescent="0.25">
      <c r="A145">
        <v>143</v>
      </c>
      <c r="B145" t="s">
        <v>379</v>
      </c>
      <c r="C145">
        <v>11000</v>
      </c>
      <c r="D145" s="1">
        <v>43349</v>
      </c>
      <c r="E145" s="5">
        <v>1286673477</v>
      </c>
      <c r="H145">
        <v>143</v>
      </c>
      <c r="I145" t="s">
        <v>385</v>
      </c>
      <c r="J145">
        <v>20750515</v>
      </c>
      <c r="K145" s="5">
        <v>211232118</v>
      </c>
    </row>
    <row r="146" spans="1:11" x14ac:dyDescent="0.25">
      <c r="A146">
        <v>144</v>
      </c>
      <c r="B146" t="s">
        <v>379</v>
      </c>
      <c r="C146">
        <v>11000</v>
      </c>
      <c r="D146" s="1">
        <v>43343</v>
      </c>
      <c r="E146" s="5">
        <v>85758508.530000001</v>
      </c>
      <c r="H146">
        <v>144</v>
      </c>
      <c r="I146" t="s">
        <v>385</v>
      </c>
      <c r="J146">
        <v>20750508</v>
      </c>
      <c r="K146" s="5">
        <v>123257084.3</v>
      </c>
    </row>
    <row r="147" spans="1:11" x14ac:dyDescent="0.25">
      <c r="A147">
        <v>145</v>
      </c>
      <c r="B147" t="s">
        <v>379</v>
      </c>
      <c r="C147">
        <v>33000</v>
      </c>
      <c r="D147" s="1">
        <v>43360</v>
      </c>
      <c r="E147" s="5">
        <v>1083245778</v>
      </c>
      <c r="H147">
        <v>145</v>
      </c>
      <c r="I147" t="s">
        <v>385</v>
      </c>
      <c r="J147">
        <v>20750920</v>
      </c>
      <c r="K147" s="5">
        <v>284787521.80000001</v>
      </c>
    </row>
    <row r="148" spans="1:11" x14ac:dyDescent="0.25">
      <c r="A148">
        <v>146</v>
      </c>
      <c r="B148" t="s">
        <v>379</v>
      </c>
      <c r="C148">
        <v>11000</v>
      </c>
      <c r="D148" s="1">
        <v>43352</v>
      </c>
      <c r="E148" s="5">
        <v>1593353069</v>
      </c>
      <c r="H148">
        <v>146</v>
      </c>
      <c r="I148" t="s">
        <v>385</v>
      </c>
      <c r="J148">
        <v>20750917</v>
      </c>
      <c r="K148" s="5">
        <v>567421114.10000002</v>
      </c>
    </row>
    <row r="149" spans="1:11" x14ac:dyDescent="0.25">
      <c r="A149">
        <v>147</v>
      </c>
      <c r="B149" t="s">
        <v>379</v>
      </c>
      <c r="C149">
        <v>14000</v>
      </c>
      <c r="D149" s="1">
        <v>43345</v>
      </c>
      <c r="E149" s="5">
        <v>40119714.609999999</v>
      </c>
      <c r="H149">
        <v>147</v>
      </c>
      <c r="I149" t="s">
        <v>385</v>
      </c>
      <c r="J149">
        <v>20750528</v>
      </c>
      <c r="K149" s="5">
        <v>145383270.30000001</v>
      </c>
    </row>
    <row r="150" spans="1:11" x14ac:dyDescent="0.25">
      <c r="A150">
        <v>148</v>
      </c>
      <c r="B150" t="s">
        <v>379</v>
      </c>
      <c r="C150">
        <v>14000</v>
      </c>
      <c r="D150" s="1">
        <v>43301</v>
      </c>
      <c r="E150" s="5">
        <v>27250487.129999999</v>
      </c>
      <c r="H150">
        <v>148</v>
      </c>
      <c r="I150" t="s">
        <v>385</v>
      </c>
      <c r="J150">
        <v>20750727</v>
      </c>
      <c r="K150" s="5">
        <v>654528940.70000005</v>
      </c>
    </row>
    <row r="151" spans="1:11" x14ac:dyDescent="0.25">
      <c r="A151">
        <v>149</v>
      </c>
      <c r="B151" t="s">
        <v>379</v>
      </c>
      <c r="C151">
        <v>15000</v>
      </c>
      <c r="D151" s="1">
        <v>43301</v>
      </c>
      <c r="E151" s="5">
        <v>11547939</v>
      </c>
      <c r="H151">
        <v>149</v>
      </c>
      <c r="I151" t="s">
        <v>385</v>
      </c>
      <c r="J151">
        <v>20751116</v>
      </c>
      <c r="K151" s="5">
        <v>20418170.48</v>
      </c>
    </row>
    <row r="152" spans="1:11" x14ac:dyDescent="0.25">
      <c r="A152">
        <v>150</v>
      </c>
      <c r="B152" t="s">
        <v>379</v>
      </c>
      <c r="C152">
        <v>11000</v>
      </c>
      <c r="D152" s="1">
        <v>43464</v>
      </c>
      <c r="E152" s="5">
        <v>1599328757</v>
      </c>
      <c r="H152">
        <v>150</v>
      </c>
      <c r="I152" t="s">
        <v>385</v>
      </c>
      <c r="J152">
        <v>20750420</v>
      </c>
      <c r="K152" s="5">
        <v>1402720</v>
      </c>
    </row>
    <row r="153" spans="1:11" x14ac:dyDescent="0.25">
      <c r="A153">
        <v>151</v>
      </c>
      <c r="B153" t="s">
        <v>379</v>
      </c>
      <c r="C153">
        <v>33000</v>
      </c>
      <c r="D153" s="1">
        <v>43349</v>
      </c>
      <c r="E153" s="5">
        <v>1114538195</v>
      </c>
      <c r="H153">
        <v>151</v>
      </c>
      <c r="I153" t="s">
        <v>385</v>
      </c>
      <c r="J153">
        <v>20750704</v>
      </c>
      <c r="K153" s="5">
        <v>1433544.58</v>
      </c>
    </row>
    <row r="154" spans="1:11" x14ac:dyDescent="0.25">
      <c r="A154">
        <v>152</v>
      </c>
      <c r="B154" t="s">
        <v>379</v>
      </c>
      <c r="C154">
        <v>33000</v>
      </c>
      <c r="D154" s="1">
        <v>43396</v>
      </c>
      <c r="E154" s="5">
        <v>338321779</v>
      </c>
      <c r="H154">
        <v>152</v>
      </c>
      <c r="I154" t="s">
        <v>385</v>
      </c>
      <c r="J154">
        <v>20751125</v>
      </c>
      <c r="K154" s="5">
        <v>100000</v>
      </c>
    </row>
    <row r="155" spans="1:11" x14ac:dyDescent="0.25">
      <c r="A155">
        <v>153</v>
      </c>
      <c r="B155" t="s">
        <v>379</v>
      </c>
      <c r="C155">
        <v>33000</v>
      </c>
      <c r="D155" s="1">
        <v>43343</v>
      </c>
      <c r="E155" s="5">
        <v>943294306.5</v>
      </c>
      <c r="H155">
        <v>153</v>
      </c>
      <c r="I155" t="s">
        <v>385</v>
      </c>
      <c r="J155">
        <v>20750829</v>
      </c>
      <c r="K155" s="5">
        <v>1025537</v>
      </c>
    </row>
    <row r="156" spans="1:11" x14ac:dyDescent="0.25">
      <c r="A156">
        <v>154</v>
      </c>
      <c r="B156" t="s">
        <v>379</v>
      </c>
      <c r="C156">
        <v>11000</v>
      </c>
      <c r="D156" s="1">
        <v>43369</v>
      </c>
      <c r="E156" s="5">
        <v>1797737352</v>
      </c>
      <c r="H156">
        <v>154</v>
      </c>
      <c r="I156" t="s">
        <v>385</v>
      </c>
      <c r="J156">
        <v>20751028</v>
      </c>
      <c r="K156" s="5">
        <v>324558304.89999998</v>
      </c>
    </row>
    <row r="157" spans="1:11" x14ac:dyDescent="0.25">
      <c r="A157">
        <v>155</v>
      </c>
      <c r="B157" t="s">
        <v>379</v>
      </c>
      <c r="C157">
        <v>33000</v>
      </c>
      <c r="D157" s="1">
        <v>43305</v>
      </c>
      <c r="E157" s="5">
        <v>312462367.10000002</v>
      </c>
      <c r="H157">
        <v>155</v>
      </c>
      <c r="I157" t="s">
        <v>385</v>
      </c>
      <c r="J157">
        <v>20751117</v>
      </c>
      <c r="K157" s="5">
        <v>618480539.29999995</v>
      </c>
    </row>
    <row r="158" spans="1:11" x14ac:dyDescent="0.25">
      <c r="A158">
        <v>156</v>
      </c>
      <c r="B158" t="s">
        <v>379</v>
      </c>
      <c r="C158">
        <v>33000</v>
      </c>
      <c r="D158" s="1">
        <v>43381</v>
      </c>
      <c r="E158" s="5">
        <v>1787790386</v>
      </c>
      <c r="H158">
        <v>156</v>
      </c>
      <c r="I158" t="s">
        <v>385</v>
      </c>
      <c r="J158">
        <v>20750608</v>
      </c>
      <c r="K158" s="5">
        <v>178307118.19999999</v>
      </c>
    </row>
    <row r="159" spans="1:11" x14ac:dyDescent="0.25">
      <c r="A159">
        <v>157</v>
      </c>
      <c r="B159" t="s">
        <v>379</v>
      </c>
      <c r="C159">
        <v>11000</v>
      </c>
      <c r="D159" s="1">
        <v>43462</v>
      </c>
      <c r="E159" s="5">
        <v>823148426.79999995</v>
      </c>
      <c r="H159">
        <v>157</v>
      </c>
      <c r="I159" t="s">
        <v>385</v>
      </c>
      <c r="J159">
        <v>20750802</v>
      </c>
      <c r="K159" s="5">
        <v>51538141.130000003</v>
      </c>
    </row>
    <row r="160" spans="1:11" x14ac:dyDescent="0.25">
      <c r="A160">
        <v>158</v>
      </c>
      <c r="B160" t="s">
        <v>379</v>
      </c>
      <c r="C160">
        <v>11000</v>
      </c>
      <c r="D160" s="1">
        <v>43446</v>
      </c>
      <c r="E160" s="5">
        <v>3307079416</v>
      </c>
      <c r="H160">
        <v>158</v>
      </c>
      <c r="I160" t="s">
        <v>385</v>
      </c>
      <c r="J160">
        <v>20750614</v>
      </c>
      <c r="K160" s="5">
        <v>236312547.19999999</v>
      </c>
    </row>
    <row r="161" spans="1:11" x14ac:dyDescent="0.25">
      <c r="A161">
        <v>159</v>
      </c>
      <c r="B161" t="s">
        <v>379</v>
      </c>
      <c r="C161">
        <v>33000</v>
      </c>
      <c r="D161" s="1">
        <v>43478</v>
      </c>
      <c r="E161" s="5">
        <v>972008898.60000002</v>
      </c>
      <c r="H161">
        <v>159</v>
      </c>
      <c r="I161" t="s">
        <v>385</v>
      </c>
      <c r="J161">
        <v>20750501</v>
      </c>
      <c r="K161" s="5">
        <v>87177318.370000005</v>
      </c>
    </row>
    <row r="162" spans="1:11" x14ac:dyDescent="0.25">
      <c r="A162">
        <v>160</v>
      </c>
      <c r="B162" t="s">
        <v>379</v>
      </c>
      <c r="C162">
        <v>11000</v>
      </c>
      <c r="D162" s="1">
        <v>43507</v>
      </c>
      <c r="E162" s="5">
        <v>2217731779</v>
      </c>
      <c r="H162">
        <v>160</v>
      </c>
      <c r="I162" t="s">
        <v>385</v>
      </c>
      <c r="J162">
        <v>20751108</v>
      </c>
      <c r="K162" s="5">
        <v>528186153.30000001</v>
      </c>
    </row>
    <row r="163" spans="1:11" x14ac:dyDescent="0.25">
      <c r="A163">
        <v>161</v>
      </c>
      <c r="B163" t="s">
        <v>379</v>
      </c>
      <c r="C163">
        <v>33000</v>
      </c>
      <c r="D163" s="1">
        <v>43312</v>
      </c>
      <c r="E163" s="5">
        <v>216915132</v>
      </c>
      <c r="H163">
        <v>161</v>
      </c>
      <c r="I163" t="s">
        <v>385</v>
      </c>
      <c r="J163">
        <v>20750803</v>
      </c>
      <c r="K163" s="5">
        <v>74149211.170000002</v>
      </c>
    </row>
    <row r="164" spans="1:11" x14ac:dyDescent="0.25">
      <c r="A164">
        <v>162</v>
      </c>
      <c r="B164" t="s">
        <v>379</v>
      </c>
      <c r="C164">
        <v>33000</v>
      </c>
      <c r="D164" s="1">
        <v>43376</v>
      </c>
      <c r="E164" s="5">
        <v>1179311179</v>
      </c>
      <c r="H164">
        <v>162</v>
      </c>
      <c r="I164" t="s">
        <v>385</v>
      </c>
      <c r="J164">
        <v>20751112</v>
      </c>
      <c r="K164" s="5">
        <v>835895469.79999995</v>
      </c>
    </row>
    <row r="165" spans="1:11" x14ac:dyDescent="0.25">
      <c r="A165">
        <v>163</v>
      </c>
      <c r="B165" t="s">
        <v>379</v>
      </c>
      <c r="C165">
        <v>32000</v>
      </c>
      <c r="D165" s="1">
        <v>43312</v>
      </c>
      <c r="E165" s="5">
        <v>12017742.93</v>
      </c>
      <c r="H165">
        <v>163</v>
      </c>
      <c r="I165" t="s">
        <v>385</v>
      </c>
      <c r="J165">
        <v>20751011</v>
      </c>
      <c r="K165" s="5">
        <v>325976775.80000001</v>
      </c>
    </row>
    <row r="166" spans="1:11" x14ac:dyDescent="0.25">
      <c r="A166">
        <v>164</v>
      </c>
      <c r="B166" t="s">
        <v>379</v>
      </c>
      <c r="C166">
        <v>33000</v>
      </c>
      <c r="D166" s="1">
        <v>43473</v>
      </c>
      <c r="E166" s="5">
        <v>1809783645</v>
      </c>
      <c r="H166">
        <v>164</v>
      </c>
      <c r="I166" t="s">
        <v>385</v>
      </c>
      <c r="J166">
        <v>20750906</v>
      </c>
      <c r="K166" s="5">
        <v>1060845155</v>
      </c>
    </row>
    <row r="167" spans="1:11" x14ac:dyDescent="0.25">
      <c r="A167">
        <v>165</v>
      </c>
      <c r="B167" t="s">
        <v>379</v>
      </c>
      <c r="C167">
        <v>32000</v>
      </c>
      <c r="D167" s="1">
        <v>43313</v>
      </c>
      <c r="E167" s="5">
        <v>8432084.8800000008</v>
      </c>
      <c r="H167">
        <v>165</v>
      </c>
      <c r="I167" t="s">
        <v>385</v>
      </c>
      <c r="J167">
        <v>20750726</v>
      </c>
      <c r="K167" s="5">
        <v>91074987.400000006</v>
      </c>
    </row>
    <row r="168" spans="1:11" x14ac:dyDescent="0.25">
      <c r="A168">
        <v>166</v>
      </c>
      <c r="B168" t="s">
        <v>379</v>
      </c>
      <c r="C168">
        <v>14000</v>
      </c>
      <c r="D168" s="1">
        <v>43314</v>
      </c>
      <c r="E168" s="5">
        <v>43990321.450000003</v>
      </c>
      <c r="H168">
        <v>166</v>
      </c>
      <c r="I168" t="s">
        <v>385</v>
      </c>
      <c r="J168">
        <v>20750811</v>
      </c>
      <c r="K168" s="5">
        <v>279809476.69999999</v>
      </c>
    </row>
    <row r="169" spans="1:11" x14ac:dyDescent="0.25">
      <c r="A169">
        <v>167</v>
      </c>
      <c r="B169" t="s">
        <v>379</v>
      </c>
      <c r="C169">
        <v>33000</v>
      </c>
      <c r="D169" s="1">
        <v>43419</v>
      </c>
      <c r="E169" s="5">
        <v>1689630156</v>
      </c>
      <c r="H169">
        <v>167</v>
      </c>
      <c r="I169" t="s">
        <v>385</v>
      </c>
      <c r="J169">
        <v>20750517</v>
      </c>
      <c r="K169" s="5">
        <v>1238874364</v>
      </c>
    </row>
    <row r="170" spans="1:11" x14ac:dyDescent="0.25">
      <c r="A170">
        <v>168</v>
      </c>
      <c r="B170" t="s">
        <v>379</v>
      </c>
      <c r="C170">
        <v>11000</v>
      </c>
      <c r="D170" s="1">
        <v>43318</v>
      </c>
      <c r="E170" s="5">
        <v>1225251274</v>
      </c>
      <c r="H170">
        <v>168</v>
      </c>
      <c r="I170" t="s">
        <v>385</v>
      </c>
      <c r="J170">
        <v>20751010</v>
      </c>
      <c r="K170" s="5">
        <v>319822099</v>
      </c>
    </row>
    <row r="171" spans="1:11" x14ac:dyDescent="0.25">
      <c r="A171">
        <v>169</v>
      </c>
      <c r="B171" t="s">
        <v>379</v>
      </c>
      <c r="C171">
        <v>32000</v>
      </c>
      <c r="D171" s="1">
        <v>43317</v>
      </c>
      <c r="E171" s="5">
        <v>17717691</v>
      </c>
      <c r="H171">
        <v>169</v>
      </c>
      <c r="I171" t="s">
        <v>385</v>
      </c>
      <c r="J171">
        <v>20750529</v>
      </c>
      <c r="K171" s="5">
        <v>130850523.8</v>
      </c>
    </row>
    <row r="172" spans="1:11" x14ac:dyDescent="0.25">
      <c r="A172">
        <v>170</v>
      </c>
      <c r="B172" t="s">
        <v>379</v>
      </c>
      <c r="C172">
        <v>33000</v>
      </c>
      <c r="D172" s="1">
        <v>43357</v>
      </c>
      <c r="E172" s="5">
        <v>1076249078</v>
      </c>
      <c r="H172">
        <v>170</v>
      </c>
      <c r="I172" t="s">
        <v>385</v>
      </c>
      <c r="J172">
        <v>20750708</v>
      </c>
      <c r="K172" s="5">
        <v>76153832.75</v>
      </c>
    </row>
    <row r="173" spans="1:11" x14ac:dyDescent="0.25">
      <c r="A173">
        <v>171</v>
      </c>
      <c r="B173" t="s">
        <v>379</v>
      </c>
      <c r="C173">
        <v>33000</v>
      </c>
      <c r="D173" s="1">
        <v>43492</v>
      </c>
      <c r="E173" s="5">
        <v>885289212.79999995</v>
      </c>
      <c r="H173">
        <v>171</v>
      </c>
      <c r="I173" t="s">
        <v>385</v>
      </c>
      <c r="J173">
        <v>20750429</v>
      </c>
      <c r="K173" s="5">
        <v>213465662</v>
      </c>
    </row>
    <row r="174" spans="1:11" x14ac:dyDescent="0.25">
      <c r="A174">
        <v>172</v>
      </c>
      <c r="B174" t="s">
        <v>379</v>
      </c>
      <c r="C174">
        <v>15000</v>
      </c>
      <c r="D174" s="1">
        <v>43520</v>
      </c>
      <c r="E174" s="5">
        <v>6500273.4500000002</v>
      </c>
      <c r="H174">
        <v>172</v>
      </c>
      <c r="I174" t="s">
        <v>385</v>
      </c>
      <c r="J174">
        <v>20750427</v>
      </c>
      <c r="K174" s="5">
        <v>679971</v>
      </c>
    </row>
    <row r="175" spans="1:11" x14ac:dyDescent="0.25">
      <c r="A175">
        <v>173</v>
      </c>
      <c r="B175" t="s">
        <v>379</v>
      </c>
      <c r="C175">
        <v>33000</v>
      </c>
      <c r="D175" s="1">
        <v>43483</v>
      </c>
      <c r="E175" s="5">
        <v>179455752.09999999</v>
      </c>
      <c r="H175">
        <v>173</v>
      </c>
      <c r="I175" t="s">
        <v>385</v>
      </c>
      <c r="J175">
        <v>20750506</v>
      </c>
      <c r="K175" s="5">
        <v>51198442.07</v>
      </c>
    </row>
    <row r="176" spans="1:11" x14ac:dyDescent="0.25">
      <c r="A176">
        <v>174</v>
      </c>
      <c r="B176" t="s">
        <v>379</v>
      </c>
      <c r="C176">
        <v>14000</v>
      </c>
      <c r="D176" s="1">
        <v>43375</v>
      </c>
      <c r="E176" s="5">
        <v>82104345.340000004</v>
      </c>
      <c r="H176">
        <v>174</v>
      </c>
      <c r="I176" t="s">
        <v>385</v>
      </c>
      <c r="J176">
        <v>20750530</v>
      </c>
      <c r="K176" s="5">
        <v>180999</v>
      </c>
    </row>
    <row r="177" spans="1:11" x14ac:dyDescent="0.25">
      <c r="A177">
        <v>175</v>
      </c>
      <c r="B177" t="s">
        <v>379</v>
      </c>
      <c r="C177">
        <v>32000</v>
      </c>
      <c r="D177" s="1">
        <v>43436</v>
      </c>
      <c r="E177" s="5">
        <v>6888569</v>
      </c>
      <c r="H177">
        <v>175</v>
      </c>
      <c r="I177" t="s">
        <v>385</v>
      </c>
      <c r="J177">
        <v>20750902</v>
      </c>
      <c r="K177" s="5">
        <v>208008118.69999999</v>
      </c>
    </row>
    <row r="178" spans="1:11" x14ac:dyDescent="0.25">
      <c r="A178">
        <v>176</v>
      </c>
      <c r="B178" t="s">
        <v>379</v>
      </c>
      <c r="C178">
        <v>15000</v>
      </c>
      <c r="D178" s="1">
        <v>43321</v>
      </c>
      <c r="E178" s="5">
        <v>37236134.5</v>
      </c>
      <c r="H178">
        <v>176</v>
      </c>
      <c r="I178" t="s">
        <v>385</v>
      </c>
      <c r="J178">
        <v>20751023</v>
      </c>
      <c r="K178" s="5">
        <v>378184327.69999999</v>
      </c>
    </row>
    <row r="179" spans="1:11" x14ac:dyDescent="0.25">
      <c r="A179">
        <v>177</v>
      </c>
      <c r="B179" t="s">
        <v>379</v>
      </c>
      <c r="C179">
        <v>11000</v>
      </c>
      <c r="D179" s="1">
        <v>43382</v>
      </c>
      <c r="E179" s="5">
        <v>1267096968</v>
      </c>
      <c r="H179">
        <v>177</v>
      </c>
      <c r="I179" t="s">
        <v>385</v>
      </c>
      <c r="J179">
        <v>20750903</v>
      </c>
      <c r="K179" s="5">
        <v>615269058.39999998</v>
      </c>
    </row>
    <row r="180" spans="1:11" x14ac:dyDescent="0.25">
      <c r="A180">
        <v>178</v>
      </c>
      <c r="B180" t="s">
        <v>379</v>
      </c>
      <c r="C180">
        <v>11000</v>
      </c>
      <c r="D180" s="1">
        <v>43506</v>
      </c>
      <c r="E180" s="5">
        <v>2940239585</v>
      </c>
      <c r="H180">
        <v>178</v>
      </c>
      <c r="I180" t="s">
        <v>385</v>
      </c>
      <c r="J180">
        <v>20751017</v>
      </c>
      <c r="K180" s="5">
        <v>1139840796</v>
      </c>
    </row>
    <row r="181" spans="1:11" x14ac:dyDescent="0.25">
      <c r="A181">
        <v>179</v>
      </c>
      <c r="B181" t="s">
        <v>379</v>
      </c>
      <c r="C181">
        <v>11000</v>
      </c>
      <c r="D181" s="1">
        <v>43444</v>
      </c>
      <c r="E181" s="5">
        <v>2031501568</v>
      </c>
      <c r="H181">
        <v>179</v>
      </c>
      <c r="I181" t="s">
        <v>385</v>
      </c>
      <c r="J181">
        <v>20751022</v>
      </c>
      <c r="K181" s="5">
        <v>406946123.60000002</v>
      </c>
    </row>
    <row r="182" spans="1:11" x14ac:dyDescent="0.25">
      <c r="A182">
        <v>180</v>
      </c>
      <c r="B182" t="s">
        <v>379</v>
      </c>
      <c r="C182">
        <v>33000</v>
      </c>
      <c r="D182" s="1">
        <v>43497</v>
      </c>
      <c r="E182" s="5">
        <v>221788523.59999999</v>
      </c>
      <c r="H182">
        <v>180</v>
      </c>
      <c r="I182" t="s">
        <v>385</v>
      </c>
      <c r="J182">
        <v>20751027</v>
      </c>
      <c r="K182" s="5">
        <v>372122710</v>
      </c>
    </row>
    <row r="183" spans="1:11" x14ac:dyDescent="0.25">
      <c r="A183">
        <v>181</v>
      </c>
      <c r="B183" t="s">
        <v>379</v>
      </c>
      <c r="C183">
        <v>33000</v>
      </c>
      <c r="D183" s="1">
        <v>43322</v>
      </c>
      <c r="E183" s="5">
        <v>3690850049</v>
      </c>
      <c r="H183">
        <v>181</v>
      </c>
      <c r="I183" t="s">
        <v>385</v>
      </c>
      <c r="J183">
        <v>20751003</v>
      </c>
      <c r="K183" s="5">
        <v>423835563.60000002</v>
      </c>
    </row>
    <row r="184" spans="1:11" x14ac:dyDescent="0.25">
      <c r="A184">
        <v>182</v>
      </c>
      <c r="B184" t="s">
        <v>379</v>
      </c>
      <c r="C184">
        <v>33000</v>
      </c>
      <c r="D184" s="1">
        <v>43366</v>
      </c>
      <c r="E184" s="5">
        <v>527309415</v>
      </c>
      <c r="H184">
        <v>182</v>
      </c>
      <c r="I184" t="s">
        <v>385</v>
      </c>
      <c r="J184">
        <v>20750818</v>
      </c>
      <c r="K184" s="5">
        <v>305198424.80000001</v>
      </c>
    </row>
    <row r="185" spans="1:11" x14ac:dyDescent="0.25">
      <c r="A185">
        <v>183</v>
      </c>
      <c r="B185" t="s">
        <v>379</v>
      </c>
      <c r="C185">
        <v>11000</v>
      </c>
      <c r="D185" s="1">
        <v>43454</v>
      </c>
      <c r="E185" s="5">
        <v>831114046.10000002</v>
      </c>
      <c r="H185">
        <v>183</v>
      </c>
      <c r="I185" t="s">
        <v>385</v>
      </c>
      <c r="J185">
        <v>20750716</v>
      </c>
      <c r="K185" s="5">
        <v>145483009.90000001</v>
      </c>
    </row>
    <row r="186" spans="1:11" x14ac:dyDescent="0.25">
      <c r="A186">
        <v>184</v>
      </c>
      <c r="B186" t="s">
        <v>379</v>
      </c>
      <c r="C186">
        <v>11000</v>
      </c>
      <c r="D186" s="1">
        <v>43324</v>
      </c>
      <c r="E186" s="5">
        <v>2058716774</v>
      </c>
      <c r="H186">
        <v>184</v>
      </c>
      <c r="I186" t="s">
        <v>385</v>
      </c>
      <c r="J186">
        <v>20750622</v>
      </c>
      <c r="K186" s="5">
        <v>721888750.60000002</v>
      </c>
    </row>
    <row r="187" spans="1:11" x14ac:dyDescent="0.25">
      <c r="A187">
        <v>185</v>
      </c>
      <c r="B187" t="s">
        <v>379</v>
      </c>
      <c r="C187">
        <v>14000</v>
      </c>
      <c r="D187" s="1">
        <v>43324</v>
      </c>
      <c r="E187" s="5">
        <v>61227241.57</v>
      </c>
      <c r="H187">
        <v>185</v>
      </c>
      <c r="I187" t="s">
        <v>385</v>
      </c>
      <c r="J187">
        <v>20750525</v>
      </c>
      <c r="K187" s="5">
        <v>209139239.09999999</v>
      </c>
    </row>
    <row r="188" spans="1:11" x14ac:dyDescent="0.25">
      <c r="A188">
        <v>186</v>
      </c>
      <c r="B188" t="s">
        <v>379</v>
      </c>
      <c r="C188">
        <v>11000</v>
      </c>
      <c r="D188" s="1">
        <v>43537</v>
      </c>
      <c r="E188" s="5">
        <v>2109772709</v>
      </c>
      <c r="H188">
        <v>186</v>
      </c>
      <c r="I188" t="s">
        <v>385</v>
      </c>
      <c r="J188">
        <v>20750615</v>
      </c>
      <c r="K188" s="5">
        <v>106323841.59999999</v>
      </c>
    </row>
    <row r="189" spans="1:11" x14ac:dyDescent="0.25">
      <c r="A189">
        <v>187</v>
      </c>
      <c r="B189" t="s">
        <v>379</v>
      </c>
      <c r="C189">
        <v>14000</v>
      </c>
      <c r="D189" s="1">
        <v>43325</v>
      </c>
      <c r="E189" s="5">
        <v>150420601.40000001</v>
      </c>
      <c r="H189">
        <v>187</v>
      </c>
      <c r="I189" t="s">
        <v>385</v>
      </c>
      <c r="J189">
        <v>20750715</v>
      </c>
      <c r="K189" s="5">
        <v>130063468.2</v>
      </c>
    </row>
    <row r="190" spans="1:11" x14ac:dyDescent="0.25">
      <c r="A190">
        <v>188</v>
      </c>
      <c r="B190" t="s">
        <v>379</v>
      </c>
      <c r="C190">
        <v>32000</v>
      </c>
      <c r="D190" s="1">
        <v>43325</v>
      </c>
      <c r="E190" s="5">
        <v>11290462</v>
      </c>
      <c r="H190">
        <v>188</v>
      </c>
      <c r="I190" t="s">
        <v>385</v>
      </c>
      <c r="J190">
        <v>20750617</v>
      </c>
      <c r="K190" s="5">
        <v>297772223.5</v>
      </c>
    </row>
    <row r="191" spans="1:11" x14ac:dyDescent="0.25">
      <c r="A191">
        <v>189</v>
      </c>
      <c r="B191" t="s">
        <v>379</v>
      </c>
      <c r="C191">
        <v>14000</v>
      </c>
      <c r="D191" s="1">
        <v>43401</v>
      </c>
      <c r="E191" s="5">
        <v>159932220.5</v>
      </c>
      <c r="H191">
        <v>189</v>
      </c>
      <c r="I191" t="s">
        <v>385</v>
      </c>
      <c r="J191">
        <v>20751105</v>
      </c>
      <c r="K191" s="5">
        <v>1706191397</v>
      </c>
    </row>
    <row r="192" spans="1:11" x14ac:dyDescent="0.25">
      <c r="A192">
        <v>190</v>
      </c>
      <c r="B192" t="s">
        <v>379</v>
      </c>
      <c r="C192">
        <v>11000</v>
      </c>
      <c r="D192" s="1">
        <v>43326</v>
      </c>
      <c r="E192" s="5">
        <v>1237793323</v>
      </c>
      <c r="H192">
        <v>190</v>
      </c>
      <c r="I192" t="s">
        <v>385</v>
      </c>
      <c r="J192">
        <v>20750804</v>
      </c>
      <c r="K192" s="5">
        <v>106239672.8</v>
      </c>
    </row>
    <row r="193" spans="1:11" x14ac:dyDescent="0.25">
      <c r="A193">
        <v>191</v>
      </c>
      <c r="B193" t="s">
        <v>379</v>
      </c>
      <c r="C193">
        <v>32000</v>
      </c>
      <c r="D193" s="1">
        <v>43326</v>
      </c>
      <c r="E193" s="5">
        <v>5230504</v>
      </c>
      <c r="H193">
        <v>191</v>
      </c>
      <c r="I193" t="s">
        <v>385</v>
      </c>
      <c r="J193">
        <v>20750505</v>
      </c>
      <c r="K193" s="5">
        <v>28663658.75</v>
      </c>
    </row>
    <row r="194" spans="1:11" x14ac:dyDescent="0.25">
      <c r="A194">
        <v>192</v>
      </c>
      <c r="B194" t="s">
        <v>379</v>
      </c>
      <c r="C194">
        <v>33000</v>
      </c>
      <c r="D194" s="1">
        <v>43506</v>
      </c>
      <c r="E194" s="5">
        <v>1562101525</v>
      </c>
      <c r="H194">
        <v>192</v>
      </c>
      <c r="I194" t="s">
        <v>385</v>
      </c>
      <c r="J194">
        <v>20750707</v>
      </c>
      <c r="K194" s="5">
        <v>-292325055.10000002</v>
      </c>
    </row>
    <row r="195" spans="1:11" x14ac:dyDescent="0.25">
      <c r="A195">
        <v>193</v>
      </c>
      <c r="B195" t="s">
        <v>379</v>
      </c>
      <c r="C195">
        <v>11000</v>
      </c>
      <c r="D195" s="1">
        <v>43460</v>
      </c>
      <c r="E195" s="5">
        <v>1817753908</v>
      </c>
      <c r="H195">
        <v>193</v>
      </c>
      <c r="I195" t="s">
        <v>385</v>
      </c>
      <c r="J195">
        <v>20750430</v>
      </c>
      <c r="K195" s="5">
        <v>726396422.5</v>
      </c>
    </row>
    <row r="196" spans="1:11" x14ac:dyDescent="0.25">
      <c r="A196">
        <v>194</v>
      </c>
      <c r="B196" t="s">
        <v>379</v>
      </c>
      <c r="C196">
        <v>14000</v>
      </c>
      <c r="D196" s="1">
        <v>43536</v>
      </c>
      <c r="E196" s="5">
        <v>47607743.960000001</v>
      </c>
      <c r="H196">
        <v>194</v>
      </c>
      <c r="I196" t="s">
        <v>385</v>
      </c>
      <c r="J196">
        <v>20750431</v>
      </c>
      <c r="K196" s="5">
        <v>55832941.520000003</v>
      </c>
    </row>
    <row r="197" spans="1:11" x14ac:dyDescent="0.25">
      <c r="A197">
        <v>195</v>
      </c>
      <c r="B197" t="s">
        <v>379</v>
      </c>
      <c r="C197">
        <v>33000</v>
      </c>
      <c r="D197" s="1">
        <v>43332</v>
      </c>
      <c r="E197" s="5">
        <v>240186259</v>
      </c>
      <c r="H197">
        <v>195</v>
      </c>
      <c r="I197" t="s">
        <v>385</v>
      </c>
      <c r="J197">
        <v>20750519</v>
      </c>
      <c r="K197" s="5">
        <v>359816018.5</v>
      </c>
    </row>
    <row r="198" spans="1:11" x14ac:dyDescent="0.25">
      <c r="A198">
        <v>196</v>
      </c>
      <c r="B198" t="s">
        <v>379</v>
      </c>
      <c r="C198">
        <v>32000</v>
      </c>
      <c r="D198" s="1">
        <v>43331</v>
      </c>
      <c r="E198" s="5">
        <v>612200</v>
      </c>
      <c r="H198">
        <v>196</v>
      </c>
      <c r="I198" t="s">
        <v>385</v>
      </c>
      <c r="J198">
        <v>20750627</v>
      </c>
      <c r="K198" s="5">
        <v>285746566.30000001</v>
      </c>
    </row>
    <row r="199" spans="1:11" x14ac:dyDescent="0.25">
      <c r="A199">
        <v>197</v>
      </c>
      <c r="B199" t="s">
        <v>379</v>
      </c>
      <c r="C199">
        <v>11000</v>
      </c>
      <c r="D199" s="1">
        <v>43330</v>
      </c>
      <c r="E199" s="5">
        <v>631832</v>
      </c>
      <c r="H199">
        <v>197</v>
      </c>
      <c r="I199" t="s">
        <v>385</v>
      </c>
      <c r="J199">
        <v>20750428</v>
      </c>
      <c r="K199" s="5">
        <v>567933</v>
      </c>
    </row>
    <row r="200" spans="1:11" x14ac:dyDescent="0.25">
      <c r="A200">
        <v>198</v>
      </c>
      <c r="B200" t="s">
        <v>379</v>
      </c>
      <c r="C200">
        <v>15000</v>
      </c>
      <c r="D200" s="1">
        <v>43334</v>
      </c>
      <c r="E200" s="5">
        <v>18250990.010000002</v>
      </c>
      <c r="H200">
        <v>198</v>
      </c>
      <c r="I200" t="s">
        <v>385</v>
      </c>
      <c r="J200">
        <v>20750416</v>
      </c>
      <c r="K200" s="5">
        <v>160979</v>
      </c>
    </row>
    <row r="201" spans="1:11" x14ac:dyDescent="0.25">
      <c r="A201">
        <v>199</v>
      </c>
      <c r="B201" t="s">
        <v>379</v>
      </c>
      <c r="C201">
        <v>15000</v>
      </c>
      <c r="D201" s="1">
        <v>43333</v>
      </c>
      <c r="E201" s="5">
        <v>442511502.69999999</v>
      </c>
      <c r="H201">
        <v>199</v>
      </c>
      <c r="I201" t="s">
        <v>385</v>
      </c>
      <c r="J201">
        <v>20750801</v>
      </c>
      <c r="K201" s="5">
        <v>551228.19999999995</v>
      </c>
    </row>
    <row r="202" spans="1:11" x14ac:dyDescent="0.25">
      <c r="A202">
        <v>200</v>
      </c>
      <c r="B202" t="s">
        <v>379</v>
      </c>
      <c r="C202">
        <v>32000</v>
      </c>
      <c r="D202" s="1">
        <v>43334</v>
      </c>
      <c r="E202" s="5">
        <v>2429190</v>
      </c>
      <c r="H202">
        <v>200</v>
      </c>
      <c r="I202" t="s">
        <v>385</v>
      </c>
      <c r="J202">
        <v>20751124</v>
      </c>
      <c r="K202" s="5">
        <v>275477</v>
      </c>
    </row>
    <row r="203" spans="1:11" x14ac:dyDescent="0.25">
      <c r="A203">
        <v>201</v>
      </c>
      <c r="B203" t="s">
        <v>379</v>
      </c>
      <c r="C203">
        <v>33000</v>
      </c>
      <c r="D203" s="1">
        <v>43335</v>
      </c>
      <c r="E203" s="5">
        <v>587605198.10000002</v>
      </c>
      <c r="H203">
        <v>201</v>
      </c>
      <c r="I203" t="s">
        <v>386</v>
      </c>
      <c r="J203">
        <v>20750804</v>
      </c>
      <c r="K203" s="5">
        <v>3617248250</v>
      </c>
    </row>
    <row r="204" spans="1:11" x14ac:dyDescent="0.25">
      <c r="A204">
        <v>202</v>
      </c>
      <c r="B204" t="s">
        <v>379</v>
      </c>
      <c r="C204">
        <v>14000</v>
      </c>
      <c r="D204" s="1">
        <v>43339</v>
      </c>
      <c r="E204" s="5">
        <v>29550665.050000001</v>
      </c>
      <c r="H204">
        <v>202</v>
      </c>
      <c r="I204" t="s">
        <v>386</v>
      </c>
      <c r="J204">
        <v>20751112</v>
      </c>
      <c r="K204" s="5">
        <v>3628315750</v>
      </c>
    </row>
    <row r="205" spans="1:11" x14ac:dyDescent="0.25">
      <c r="A205">
        <v>203</v>
      </c>
      <c r="B205" t="s">
        <v>379</v>
      </c>
      <c r="C205">
        <v>14000</v>
      </c>
      <c r="D205" s="1">
        <v>43337</v>
      </c>
      <c r="E205" s="5">
        <v>75749.240000000005</v>
      </c>
      <c r="H205">
        <v>203</v>
      </c>
      <c r="I205" t="s">
        <v>386</v>
      </c>
      <c r="J205">
        <v>20751115</v>
      </c>
      <c r="K205" s="5">
        <v>3130000</v>
      </c>
    </row>
    <row r="206" spans="1:11" x14ac:dyDescent="0.25">
      <c r="A206">
        <v>204</v>
      </c>
      <c r="B206" t="s">
        <v>379</v>
      </c>
      <c r="C206">
        <v>33000</v>
      </c>
      <c r="D206" s="1">
        <v>43337</v>
      </c>
      <c r="E206" s="5">
        <v>2504003</v>
      </c>
      <c r="H206">
        <v>204</v>
      </c>
      <c r="I206" t="s">
        <v>386</v>
      </c>
      <c r="J206">
        <v>20750608</v>
      </c>
      <c r="K206" s="5">
        <v>3306298000</v>
      </c>
    </row>
    <row r="207" spans="1:11" x14ac:dyDescent="0.25">
      <c r="A207">
        <v>205</v>
      </c>
      <c r="B207" t="s">
        <v>379</v>
      </c>
      <c r="C207">
        <v>33000</v>
      </c>
      <c r="D207" s="1">
        <v>43342</v>
      </c>
      <c r="E207" s="5">
        <v>414992107.39999998</v>
      </c>
      <c r="H207">
        <v>205</v>
      </c>
      <c r="I207" t="s">
        <v>386</v>
      </c>
      <c r="J207">
        <v>20750809</v>
      </c>
      <c r="K207" s="5">
        <v>1981175000</v>
      </c>
    </row>
    <row r="208" spans="1:11" x14ac:dyDescent="0.25">
      <c r="A208">
        <v>206</v>
      </c>
      <c r="B208" t="s">
        <v>379</v>
      </c>
      <c r="C208">
        <v>15000</v>
      </c>
      <c r="D208" s="1">
        <v>43346</v>
      </c>
      <c r="E208" s="5">
        <v>11128139.460000001</v>
      </c>
      <c r="H208">
        <v>206</v>
      </c>
      <c r="I208" t="s">
        <v>386</v>
      </c>
      <c r="J208">
        <v>20751106</v>
      </c>
      <c r="K208" s="5">
        <v>5938081000</v>
      </c>
    </row>
    <row r="209" spans="1:11" x14ac:dyDescent="0.25">
      <c r="A209">
        <v>207</v>
      </c>
      <c r="B209" t="s">
        <v>379</v>
      </c>
      <c r="C209">
        <v>32000</v>
      </c>
      <c r="D209" s="1">
        <v>43345</v>
      </c>
      <c r="E209" s="5">
        <v>41909</v>
      </c>
      <c r="H209">
        <v>207</v>
      </c>
      <c r="I209" t="s">
        <v>386</v>
      </c>
      <c r="J209">
        <v>20750715</v>
      </c>
      <c r="K209" s="5">
        <v>4135000000</v>
      </c>
    </row>
    <row r="210" spans="1:11" x14ac:dyDescent="0.25">
      <c r="A210">
        <v>208</v>
      </c>
      <c r="B210" t="s">
        <v>379</v>
      </c>
      <c r="C210">
        <v>14000</v>
      </c>
      <c r="D210" s="1">
        <v>43348</v>
      </c>
      <c r="E210" s="5">
        <v>50386826.350000001</v>
      </c>
      <c r="H210">
        <v>208</v>
      </c>
      <c r="I210" t="s">
        <v>386</v>
      </c>
      <c r="J210">
        <v>20750425</v>
      </c>
      <c r="K210" s="5">
        <v>3563125000</v>
      </c>
    </row>
    <row r="211" spans="1:11" x14ac:dyDescent="0.25">
      <c r="A211">
        <v>209</v>
      </c>
      <c r="B211" t="s">
        <v>379</v>
      </c>
      <c r="C211">
        <v>32000</v>
      </c>
      <c r="D211" s="1">
        <v>43349</v>
      </c>
      <c r="E211" s="5">
        <v>41134243.030000001</v>
      </c>
      <c r="H211">
        <v>209</v>
      </c>
      <c r="I211" t="s">
        <v>386</v>
      </c>
      <c r="J211">
        <v>20750520</v>
      </c>
      <c r="K211" s="5">
        <v>3924606000</v>
      </c>
    </row>
    <row r="212" spans="1:11" x14ac:dyDescent="0.25">
      <c r="A212">
        <v>210</v>
      </c>
      <c r="B212" t="s">
        <v>379</v>
      </c>
      <c r="C212">
        <v>15000</v>
      </c>
      <c r="D212" s="1">
        <v>43488</v>
      </c>
      <c r="E212" s="5">
        <v>6450886.7599999998</v>
      </c>
      <c r="H212">
        <v>210</v>
      </c>
      <c r="I212" t="s">
        <v>386</v>
      </c>
      <c r="J212">
        <v>20750806</v>
      </c>
      <c r="K212" s="5">
        <v>11692000</v>
      </c>
    </row>
    <row r="213" spans="1:11" x14ac:dyDescent="0.25">
      <c r="A213">
        <v>211</v>
      </c>
      <c r="B213" t="s">
        <v>379</v>
      </c>
      <c r="C213">
        <v>15000</v>
      </c>
      <c r="D213" s="1">
        <v>43350</v>
      </c>
      <c r="E213" s="5">
        <v>8846076.8000000007</v>
      </c>
      <c r="H213">
        <v>211</v>
      </c>
      <c r="I213" t="s">
        <v>386</v>
      </c>
      <c r="J213">
        <v>20751006</v>
      </c>
      <c r="K213" s="5">
        <v>4181312210</v>
      </c>
    </row>
    <row r="214" spans="1:11" x14ac:dyDescent="0.25">
      <c r="A214">
        <v>212</v>
      </c>
      <c r="B214" t="s">
        <v>379</v>
      </c>
      <c r="C214">
        <v>15000</v>
      </c>
      <c r="D214" s="1">
        <v>43363</v>
      </c>
      <c r="E214" s="5">
        <v>40705635.189999998</v>
      </c>
      <c r="H214">
        <v>212</v>
      </c>
      <c r="I214" t="s">
        <v>386</v>
      </c>
      <c r="J214">
        <v>20751122</v>
      </c>
      <c r="K214" s="5">
        <v>511728000</v>
      </c>
    </row>
    <row r="215" spans="1:11" x14ac:dyDescent="0.25">
      <c r="A215">
        <v>213</v>
      </c>
      <c r="B215" t="s">
        <v>379</v>
      </c>
      <c r="C215">
        <v>14000</v>
      </c>
      <c r="D215" s="1">
        <v>43371</v>
      </c>
      <c r="E215" s="5">
        <v>39129622.840000004</v>
      </c>
      <c r="H215">
        <v>213</v>
      </c>
      <c r="I215" t="s">
        <v>386</v>
      </c>
      <c r="J215">
        <v>20750427</v>
      </c>
      <c r="K215" s="5">
        <v>4006468750</v>
      </c>
    </row>
    <row r="216" spans="1:11" x14ac:dyDescent="0.25">
      <c r="A216">
        <v>214</v>
      </c>
      <c r="B216" t="s">
        <v>379</v>
      </c>
      <c r="C216">
        <v>15000</v>
      </c>
      <c r="D216" s="1">
        <v>43364</v>
      </c>
      <c r="E216" s="5">
        <v>5763703.3399999999</v>
      </c>
      <c r="H216">
        <v>214</v>
      </c>
      <c r="I216" t="s">
        <v>386</v>
      </c>
      <c r="J216">
        <v>20750505</v>
      </c>
      <c r="K216" s="5">
        <v>4070925000</v>
      </c>
    </row>
    <row r="217" spans="1:11" x14ac:dyDescent="0.25">
      <c r="A217">
        <v>215</v>
      </c>
      <c r="B217" t="s">
        <v>379</v>
      </c>
      <c r="C217">
        <v>14000</v>
      </c>
      <c r="D217" s="1">
        <v>43365</v>
      </c>
      <c r="E217" s="5">
        <v>86530.22</v>
      </c>
      <c r="H217">
        <v>215</v>
      </c>
      <c r="I217" t="s">
        <v>386</v>
      </c>
      <c r="J217">
        <v>20750709</v>
      </c>
      <c r="K217" s="5">
        <v>1754025000</v>
      </c>
    </row>
    <row r="218" spans="1:11" x14ac:dyDescent="0.25">
      <c r="A218">
        <v>216</v>
      </c>
      <c r="B218" t="s">
        <v>379</v>
      </c>
      <c r="C218">
        <v>14000</v>
      </c>
      <c r="D218" s="1">
        <v>43516</v>
      </c>
      <c r="E218" s="5">
        <v>52985874.240000002</v>
      </c>
      <c r="H218">
        <v>216</v>
      </c>
      <c r="I218" t="s">
        <v>386</v>
      </c>
      <c r="J218">
        <v>20751017</v>
      </c>
      <c r="K218" s="5">
        <v>5145075000</v>
      </c>
    </row>
    <row r="219" spans="1:11" x14ac:dyDescent="0.25">
      <c r="A219">
        <v>217</v>
      </c>
      <c r="B219" t="s">
        <v>379</v>
      </c>
      <c r="C219">
        <v>14000</v>
      </c>
      <c r="D219" s="1">
        <v>43372</v>
      </c>
      <c r="E219" s="5">
        <v>49511.040000000001</v>
      </c>
      <c r="H219">
        <v>217</v>
      </c>
      <c r="I219" t="s">
        <v>386</v>
      </c>
      <c r="J219">
        <v>20751020</v>
      </c>
      <c r="K219" s="5">
        <v>4688057500</v>
      </c>
    </row>
    <row r="220" spans="1:11" x14ac:dyDescent="0.25">
      <c r="A220">
        <v>218</v>
      </c>
      <c r="B220" t="s">
        <v>379</v>
      </c>
      <c r="C220">
        <v>14000</v>
      </c>
      <c r="D220" s="1">
        <v>43380</v>
      </c>
      <c r="E220" s="5">
        <v>160355569.80000001</v>
      </c>
      <c r="H220">
        <v>218</v>
      </c>
      <c r="I220" t="s">
        <v>386</v>
      </c>
      <c r="J220">
        <v>20750503</v>
      </c>
      <c r="K220" s="5">
        <v>64075000</v>
      </c>
    </row>
    <row r="221" spans="1:11" x14ac:dyDescent="0.25">
      <c r="A221">
        <v>219</v>
      </c>
      <c r="B221" t="s">
        <v>379</v>
      </c>
      <c r="C221">
        <v>15000</v>
      </c>
      <c r="D221" s="1">
        <v>43380</v>
      </c>
      <c r="E221" s="5">
        <v>35336555.009999998</v>
      </c>
      <c r="H221">
        <v>219</v>
      </c>
      <c r="I221" t="s">
        <v>386</v>
      </c>
      <c r="J221">
        <v>20750518</v>
      </c>
      <c r="K221" s="5">
        <v>4744200750</v>
      </c>
    </row>
    <row r="222" spans="1:11" x14ac:dyDescent="0.25">
      <c r="A222">
        <v>220</v>
      </c>
      <c r="B222" t="s">
        <v>379</v>
      </c>
      <c r="C222">
        <v>11000</v>
      </c>
      <c r="D222" s="1">
        <v>43397</v>
      </c>
      <c r="E222" s="5">
        <v>1347699392</v>
      </c>
      <c r="H222">
        <v>220</v>
      </c>
      <c r="I222" t="s">
        <v>386</v>
      </c>
      <c r="J222">
        <v>20750711</v>
      </c>
      <c r="K222" s="5">
        <v>3550000</v>
      </c>
    </row>
    <row r="223" spans="1:11" x14ac:dyDescent="0.25">
      <c r="A223">
        <v>221</v>
      </c>
      <c r="B223" t="s">
        <v>379</v>
      </c>
      <c r="C223">
        <v>11000</v>
      </c>
      <c r="D223" s="1">
        <v>43530</v>
      </c>
      <c r="E223" s="5">
        <v>2098479565</v>
      </c>
      <c r="H223">
        <v>221</v>
      </c>
      <c r="I223" t="s">
        <v>386</v>
      </c>
      <c r="J223">
        <v>20750820</v>
      </c>
      <c r="K223" s="5">
        <v>2112275000</v>
      </c>
    </row>
    <row r="224" spans="1:11" x14ac:dyDescent="0.25">
      <c r="A224">
        <v>222</v>
      </c>
      <c r="B224" t="s">
        <v>379</v>
      </c>
      <c r="C224">
        <v>14000</v>
      </c>
      <c r="D224" s="1">
        <v>43384</v>
      </c>
      <c r="E224" s="5">
        <v>217704066.59999999</v>
      </c>
      <c r="H224">
        <v>222</v>
      </c>
      <c r="I224" t="s">
        <v>387</v>
      </c>
      <c r="J224">
        <v>20750408</v>
      </c>
      <c r="K224" s="5">
        <v>817780750</v>
      </c>
    </row>
    <row r="225" spans="1:11" x14ac:dyDescent="0.25">
      <c r="A225">
        <v>223</v>
      </c>
      <c r="B225" t="s">
        <v>379</v>
      </c>
      <c r="C225">
        <v>11000</v>
      </c>
      <c r="D225" s="1">
        <v>43527</v>
      </c>
      <c r="E225" s="5">
        <v>2422561063</v>
      </c>
      <c r="H225">
        <v>223</v>
      </c>
      <c r="I225" t="s">
        <v>387</v>
      </c>
      <c r="J225">
        <v>20750431</v>
      </c>
      <c r="K225" s="5">
        <v>531210300</v>
      </c>
    </row>
    <row r="226" spans="1:11" x14ac:dyDescent="0.25">
      <c r="A226">
        <v>224</v>
      </c>
      <c r="B226" t="s">
        <v>379</v>
      </c>
      <c r="C226">
        <v>14000</v>
      </c>
      <c r="D226" s="1">
        <v>43386</v>
      </c>
      <c r="E226" s="5">
        <v>14338830.17</v>
      </c>
      <c r="H226">
        <v>224</v>
      </c>
      <c r="I226" t="s">
        <v>387</v>
      </c>
      <c r="J226">
        <v>20750501</v>
      </c>
      <c r="K226" s="5">
        <v>147136000</v>
      </c>
    </row>
    <row r="227" spans="1:11" x14ac:dyDescent="0.25">
      <c r="A227">
        <v>225</v>
      </c>
      <c r="B227" t="s">
        <v>379</v>
      </c>
      <c r="C227">
        <v>11000</v>
      </c>
      <c r="D227" s="1">
        <v>43415</v>
      </c>
      <c r="E227" s="5">
        <v>5483566557</v>
      </c>
      <c r="H227">
        <v>225</v>
      </c>
      <c r="I227" t="s">
        <v>387</v>
      </c>
      <c r="J227">
        <v>20750506</v>
      </c>
      <c r="K227" s="5">
        <v>1203318250</v>
      </c>
    </row>
    <row r="228" spans="1:11" x14ac:dyDescent="0.25">
      <c r="A228">
        <v>226</v>
      </c>
      <c r="B228" t="s">
        <v>379</v>
      </c>
      <c r="C228">
        <v>32000</v>
      </c>
      <c r="D228" s="1">
        <v>43395</v>
      </c>
      <c r="E228" s="5">
        <v>163600</v>
      </c>
      <c r="H228">
        <v>226</v>
      </c>
      <c r="I228" t="s">
        <v>387</v>
      </c>
      <c r="J228">
        <v>20750609</v>
      </c>
      <c r="K228" s="5">
        <v>882176650</v>
      </c>
    </row>
    <row r="229" spans="1:11" x14ac:dyDescent="0.25">
      <c r="A229">
        <v>227</v>
      </c>
      <c r="B229" t="s">
        <v>379</v>
      </c>
      <c r="C229">
        <v>14000</v>
      </c>
      <c r="D229" s="1">
        <v>43399</v>
      </c>
      <c r="E229" s="5">
        <v>32513753.640000001</v>
      </c>
      <c r="H229">
        <v>227</v>
      </c>
      <c r="I229" t="s">
        <v>387</v>
      </c>
      <c r="J229">
        <v>20750617</v>
      </c>
      <c r="K229" s="5">
        <v>684402450</v>
      </c>
    </row>
    <row r="230" spans="1:11" x14ac:dyDescent="0.25">
      <c r="A230">
        <v>228</v>
      </c>
      <c r="B230" t="s">
        <v>379</v>
      </c>
      <c r="C230">
        <v>15000</v>
      </c>
      <c r="D230" s="1">
        <v>43401</v>
      </c>
      <c r="E230" s="5">
        <v>10351938.01</v>
      </c>
      <c r="H230">
        <v>228</v>
      </c>
      <c r="I230" t="s">
        <v>387</v>
      </c>
      <c r="J230">
        <v>20750623</v>
      </c>
      <c r="K230" s="5">
        <v>674955028.20000005</v>
      </c>
    </row>
    <row r="231" spans="1:11" x14ac:dyDescent="0.25">
      <c r="A231">
        <v>229</v>
      </c>
      <c r="B231" t="s">
        <v>379</v>
      </c>
      <c r="C231">
        <v>15000</v>
      </c>
      <c r="D231" s="1">
        <v>43398</v>
      </c>
      <c r="E231" s="5">
        <v>1888459.61</v>
      </c>
      <c r="H231">
        <v>229</v>
      </c>
      <c r="I231" t="s">
        <v>387</v>
      </c>
      <c r="J231">
        <v>20750709</v>
      </c>
      <c r="K231" s="5">
        <v>61775750</v>
      </c>
    </row>
    <row r="232" spans="1:11" x14ac:dyDescent="0.25">
      <c r="A232">
        <v>230</v>
      </c>
      <c r="B232" t="s">
        <v>379</v>
      </c>
      <c r="C232">
        <v>32000</v>
      </c>
      <c r="D232" s="1">
        <v>43404</v>
      </c>
      <c r="E232" s="5">
        <v>3037030.6</v>
      </c>
      <c r="H232">
        <v>230</v>
      </c>
      <c r="I232" t="s">
        <v>387</v>
      </c>
      <c r="J232">
        <v>20750716</v>
      </c>
      <c r="K232" s="5">
        <v>115859650</v>
      </c>
    </row>
    <row r="233" spans="1:11" x14ac:dyDescent="0.25">
      <c r="A233">
        <v>231</v>
      </c>
      <c r="B233" t="s">
        <v>379</v>
      </c>
      <c r="C233">
        <v>14000</v>
      </c>
      <c r="D233" s="1">
        <v>43407</v>
      </c>
      <c r="E233" s="5">
        <v>93867.199999999997</v>
      </c>
      <c r="H233">
        <v>231</v>
      </c>
      <c r="I233" t="s">
        <v>387</v>
      </c>
      <c r="J233">
        <v>20750718</v>
      </c>
      <c r="K233" s="5">
        <v>159693000</v>
      </c>
    </row>
    <row r="234" spans="1:11" x14ac:dyDescent="0.25">
      <c r="A234">
        <v>232</v>
      </c>
      <c r="B234" t="s">
        <v>379</v>
      </c>
      <c r="C234">
        <v>32000</v>
      </c>
      <c r="D234" s="1">
        <v>43409</v>
      </c>
      <c r="E234" s="5">
        <v>30000</v>
      </c>
      <c r="H234">
        <v>232</v>
      </c>
      <c r="I234" t="s">
        <v>387</v>
      </c>
      <c r="J234">
        <v>20750821</v>
      </c>
      <c r="K234" s="5">
        <v>23125750</v>
      </c>
    </row>
    <row r="235" spans="1:11" x14ac:dyDescent="0.25">
      <c r="A235">
        <v>233</v>
      </c>
      <c r="B235" t="s">
        <v>379</v>
      </c>
      <c r="C235">
        <v>15000</v>
      </c>
      <c r="D235" s="1">
        <v>43410</v>
      </c>
      <c r="E235" s="5">
        <v>1928171.23</v>
      </c>
      <c r="H235">
        <v>233</v>
      </c>
      <c r="I235" t="s">
        <v>387</v>
      </c>
      <c r="J235">
        <v>20750824</v>
      </c>
      <c r="K235" s="5">
        <v>412060250</v>
      </c>
    </row>
    <row r="236" spans="1:11" x14ac:dyDescent="0.25">
      <c r="A236">
        <v>234</v>
      </c>
      <c r="B236" t="s">
        <v>379</v>
      </c>
      <c r="C236">
        <v>14000</v>
      </c>
      <c r="D236" s="1">
        <v>43414</v>
      </c>
      <c r="E236" s="5">
        <v>144216.28</v>
      </c>
      <c r="H236">
        <v>234</v>
      </c>
      <c r="I236" t="s">
        <v>387</v>
      </c>
      <c r="J236">
        <v>20750908</v>
      </c>
      <c r="K236" s="5">
        <v>448211000</v>
      </c>
    </row>
    <row r="237" spans="1:11" x14ac:dyDescent="0.25">
      <c r="A237">
        <v>235</v>
      </c>
      <c r="B237" t="s">
        <v>379</v>
      </c>
      <c r="C237">
        <v>33000</v>
      </c>
      <c r="D237" s="1">
        <v>43413</v>
      </c>
      <c r="E237" s="5">
        <v>29070</v>
      </c>
      <c r="H237">
        <v>235</v>
      </c>
      <c r="I237" t="s">
        <v>387</v>
      </c>
      <c r="J237">
        <v>20750910</v>
      </c>
      <c r="K237" s="5">
        <v>144198500</v>
      </c>
    </row>
    <row r="238" spans="1:11" x14ac:dyDescent="0.25">
      <c r="A238">
        <v>236</v>
      </c>
      <c r="B238" t="s">
        <v>379</v>
      </c>
      <c r="C238">
        <v>14000</v>
      </c>
      <c r="D238" s="1">
        <v>43529</v>
      </c>
      <c r="E238" s="5">
        <v>539663070.79999995</v>
      </c>
      <c r="H238">
        <v>236</v>
      </c>
      <c r="I238" t="s">
        <v>387</v>
      </c>
      <c r="J238">
        <v>20751004</v>
      </c>
      <c r="K238" s="5">
        <v>259650000</v>
      </c>
    </row>
    <row r="239" spans="1:11" x14ac:dyDescent="0.25">
      <c r="A239">
        <v>237</v>
      </c>
      <c r="B239" t="s">
        <v>379</v>
      </c>
      <c r="C239">
        <v>15000</v>
      </c>
      <c r="D239" s="1">
        <v>43426</v>
      </c>
      <c r="E239" s="5">
        <v>17384462.600000001</v>
      </c>
      <c r="H239">
        <v>237</v>
      </c>
      <c r="I239" t="s">
        <v>387</v>
      </c>
      <c r="J239">
        <v>20751015</v>
      </c>
      <c r="K239" s="5">
        <v>673209750</v>
      </c>
    </row>
    <row r="240" spans="1:11" x14ac:dyDescent="0.25">
      <c r="A240">
        <v>238</v>
      </c>
      <c r="B240" t="s">
        <v>379</v>
      </c>
      <c r="C240">
        <v>14000</v>
      </c>
      <c r="D240" s="1">
        <v>43431</v>
      </c>
      <c r="E240" s="5">
        <v>49227768.530000001</v>
      </c>
      <c r="H240">
        <v>238</v>
      </c>
      <c r="I240" t="s">
        <v>387</v>
      </c>
      <c r="J240">
        <v>20751023</v>
      </c>
      <c r="K240" s="5">
        <v>485830876</v>
      </c>
    </row>
    <row r="241" spans="1:11" x14ac:dyDescent="0.25">
      <c r="A241">
        <v>239</v>
      </c>
      <c r="B241" t="s">
        <v>379</v>
      </c>
      <c r="C241">
        <v>15000</v>
      </c>
      <c r="D241" s="1">
        <v>43432</v>
      </c>
      <c r="E241" s="5">
        <v>28966296.09</v>
      </c>
      <c r="H241">
        <v>239</v>
      </c>
      <c r="I241" t="s">
        <v>387</v>
      </c>
      <c r="J241">
        <v>20751027</v>
      </c>
      <c r="K241" s="5">
        <v>420175833.30000001</v>
      </c>
    </row>
    <row r="242" spans="1:11" x14ac:dyDescent="0.25">
      <c r="A242">
        <v>240</v>
      </c>
      <c r="B242" t="s">
        <v>379</v>
      </c>
      <c r="C242">
        <v>32000</v>
      </c>
      <c r="D242" s="1">
        <v>43437</v>
      </c>
      <c r="E242" s="5">
        <v>7959777</v>
      </c>
      <c r="H242">
        <v>240</v>
      </c>
      <c r="I242" t="s">
        <v>387</v>
      </c>
      <c r="J242">
        <v>20751101</v>
      </c>
      <c r="K242" s="5">
        <v>464239500</v>
      </c>
    </row>
    <row r="243" spans="1:11" x14ac:dyDescent="0.25">
      <c r="A243">
        <v>241</v>
      </c>
      <c r="B243" t="s">
        <v>379</v>
      </c>
      <c r="C243">
        <v>11000</v>
      </c>
      <c r="D243" s="1">
        <v>43442</v>
      </c>
      <c r="E243" s="5">
        <v>2426179</v>
      </c>
      <c r="H243">
        <v>241</v>
      </c>
      <c r="I243" t="s">
        <v>387</v>
      </c>
      <c r="J243">
        <v>20751121</v>
      </c>
      <c r="K243" s="5">
        <v>673542166</v>
      </c>
    </row>
    <row r="244" spans="1:11" x14ac:dyDescent="0.25">
      <c r="A244">
        <v>242</v>
      </c>
      <c r="B244" t="s">
        <v>379</v>
      </c>
      <c r="C244">
        <v>14000</v>
      </c>
      <c r="D244" s="1">
        <v>43444</v>
      </c>
      <c r="E244" s="5">
        <v>375470610.89999998</v>
      </c>
      <c r="H244">
        <v>242</v>
      </c>
      <c r="I244" t="s">
        <v>387</v>
      </c>
      <c r="J244">
        <v>20751128</v>
      </c>
      <c r="K244" s="5">
        <v>1271817989</v>
      </c>
    </row>
    <row r="245" spans="1:11" x14ac:dyDescent="0.25">
      <c r="A245">
        <v>243</v>
      </c>
      <c r="B245" t="s">
        <v>379</v>
      </c>
      <c r="C245">
        <v>15000</v>
      </c>
      <c r="D245" s="1">
        <v>43444</v>
      </c>
      <c r="E245" s="5">
        <v>31990570.239999998</v>
      </c>
      <c r="H245">
        <v>243</v>
      </c>
      <c r="I245" t="s">
        <v>387</v>
      </c>
      <c r="J245">
        <v>20751129</v>
      </c>
      <c r="K245" s="5">
        <v>148325000</v>
      </c>
    </row>
    <row r="246" spans="1:11" x14ac:dyDescent="0.25">
      <c r="A246">
        <v>244</v>
      </c>
      <c r="B246" t="s">
        <v>379</v>
      </c>
      <c r="C246">
        <v>33000</v>
      </c>
      <c r="D246" s="1">
        <v>43527</v>
      </c>
      <c r="E246" s="5">
        <v>1462814278</v>
      </c>
      <c r="H246">
        <v>244</v>
      </c>
      <c r="I246" t="s">
        <v>387</v>
      </c>
      <c r="J246">
        <v>20750503</v>
      </c>
      <c r="K246" s="5">
        <v>988479200</v>
      </c>
    </row>
    <row r="247" spans="1:11" x14ac:dyDescent="0.25">
      <c r="A247">
        <v>245</v>
      </c>
      <c r="B247" t="s">
        <v>379</v>
      </c>
      <c r="C247">
        <v>15000</v>
      </c>
      <c r="D247" s="1">
        <v>43447</v>
      </c>
      <c r="E247" s="5">
        <v>46567719.710000001</v>
      </c>
      <c r="H247">
        <v>245</v>
      </c>
      <c r="I247" t="s">
        <v>387</v>
      </c>
      <c r="J247">
        <v>20750510</v>
      </c>
      <c r="K247" s="5">
        <v>27797750</v>
      </c>
    </row>
    <row r="248" spans="1:11" x14ac:dyDescent="0.25">
      <c r="A248">
        <v>246</v>
      </c>
      <c r="B248" t="s">
        <v>379</v>
      </c>
      <c r="C248">
        <v>32000</v>
      </c>
      <c r="D248" s="1">
        <v>43454</v>
      </c>
      <c r="E248" s="5">
        <v>15000</v>
      </c>
      <c r="H248">
        <v>246</v>
      </c>
      <c r="I248" t="s">
        <v>387</v>
      </c>
      <c r="J248">
        <v>20750519</v>
      </c>
      <c r="K248" s="5">
        <v>254400000</v>
      </c>
    </row>
    <row r="249" spans="1:11" x14ac:dyDescent="0.25">
      <c r="A249">
        <v>247</v>
      </c>
      <c r="B249" t="s">
        <v>379</v>
      </c>
      <c r="C249">
        <v>14000</v>
      </c>
      <c r="D249" s="1">
        <v>43515</v>
      </c>
      <c r="E249" s="5">
        <v>1565222959</v>
      </c>
      <c r="H249">
        <v>247</v>
      </c>
      <c r="I249" t="s">
        <v>387</v>
      </c>
      <c r="J249">
        <v>20750525</v>
      </c>
      <c r="K249" s="5">
        <v>1238719249</v>
      </c>
    </row>
    <row r="250" spans="1:11" x14ac:dyDescent="0.25">
      <c r="A250">
        <v>248</v>
      </c>
      <c r="B250" t="s">
        <v>379</v>
      </c>
      <c r="C250">
        <v>15000</v>
      </c>
      <c r="D250" s="1">
        <v>43462</v>
      </c>
      <c r="E250" s="5">
        <v>13889868.92</v>
      </c>
      <c r="H250">
        <v>248</v>
      </c>
      <c r="I250" t="s">
        <v>387</v>
      </c>
      <c r="J250">
        <v>20750529</v>
      </c>
      <c r="K250" s="5">
        <v>528158000</v>
      </c>
    </row>
    <row r="251" spans="1:11" x14ac:dyDescent="0.25">
      <c r="A251">
        <v>249</v>
      </c>
      <c r="B251" t="s">
        <v>379</v>
      </c>
      <c r="C251">
        <v>15000</v>
      </c>
      <c r="D251" s="1">
        <v>43467</v>
      </c>
      <c r="E251" s="5">
        <v>18353628.25</v>
      </c>
      <c r="H251">
        <v>249</v>
      </c>
      <c r="I251" t="s">
        <v>387</v>
      </c>
      <c r="J251">
        <v>20750602</v>
      </c>
      <c r="K251" s="5">
        <v>1552047000</v>
      </c>
    </row>
    <row r="252" spans="1:11" x14ac:dyDescent="0.25">
      <c r="A252">
        <v>250</v>
      </c>
      <c r="B252" t="s">
        <v>379</v>
      </c>
      <c r="C252">
        <v>14000</v>
      </c>
      <c r="D252" s="1">
        <v>43475</v>
      </c>
      <c r="E252" s="5">
        <v>9144444179</v>
      </c>
      <c r="H252">
        <v>250</v>
      </c>
      <c r="I252" t="s">
        <v>387</v>
      </c>
      <c r="J252">
        <v>20750604</v>
      </c>
      <c r="K252" s="5">
        <v>506579499</v>
      </c>
    </row>
    <row r="253" spans="1:11" x14ac:dyDescent="0.25">
      <c r="A253">
        <v>251</v>
      </c>
      <c r="B253" t="s">
        <v>379</v>
      </c>
      <c r="C253">
        <v>15000</v>
      </c>
      <c r="D253" s="1">
        <v>43478</v>
      </c>
      <c r="E253" s="5">
        <v>12600358.380000001</v>
      </c>
      <c r="H253">
        <v>251</v>
      </c>
      <c r="I253" t="s">
        <v>387</v>
      </c>
      <c r="J253">
        <v>20750615</v>
      </c>
      <c r="K253" s="5">
        <v>652876000</v>
      </c>
    </row>
    <row r="254" spans="1:11" x14ac:dyDescent="0.25">
      <c r="A254">
        <v>252</v>
      </c>
      <c r="B254" t="s">
        <v>379</v>
      </c>
      <c r="C254">
        <v>15000</v>
      </c>
      <c r="D254" s="1">
        <v>43475</v>
      </c>
      <c r="E254" s="5">
        <v>1451228.9</v>
      </c>
      <c r="H254">
        <v>252</v>
      </c>
      <c r="I254" t="s">
        <v>387</v>
      </c>
      <c r="J254">
        <v>20750622</v>
      </c>
      <c r="K254" s="5">
        <v>888189469.29999995</v>
      </c>
    </row>
    <row r="255" spans="1:11" x14ac:dyDescent="0.25">
      <c r="A255">
        <v>253</v>
      </c>
      <c r="B255" t="s">
        <v>379</v>
      </c>
      <c r="C255">
        <v>33000</v>
      </c>
      <c r="D255" s="1">
        <v>43481</v>
      </c>
      <c r="E255" s="5">
        <v>514999379.89999998</v>
      </c>
      <c r="H255">
        <v>253</v>
      </c>
      <c r="I255" t="s">
        <v>387</v>
      </c>
      <c r="J255">
        <v>20750730</v>
      </c>
      <c r="K255" s="5">
        <v>814330250</v>
      </c>
    </row>
    <row r="256" spans="1:11" x14ac:dyDescent="0.25">
      <c r="A256">
        <v>254</v>
      </c>
      <c r="B256" t="s">
        <v>379</v>
      </c>
      <c r="C256">
        <v>15000</v>
      </c>
      <c r="D256" s="1">
        <v>43529</v>
      </c>
      <c r="E256" s="5">
        <v>18829754.34</v>
      </c>
      <c r="H256">
        <v>254</v>
      </c>
      <c r="I256" t="s">
        <v>387</v>
      </c>
      <c r="J256">
        <v>20750803</v>
      </c>
      <c r="K256" s="5">
        <v>672106750</v>
      </c>
    </row>
    <row r="257" spans="1:11" x14ac:dyDescent="0.25">
      <c r="A257">
        <v>255</v>
      </c>
      <c r="B257" t="s">
        <v>379</v>
      </c>
      <c r="C257">
        <v>15000</v>
      </c>
      <c r="D257" s="1">
        <v>43485</v>
      </c>
      <c r="E257" s="5">
        <v>1723609.6</v>
      </c>
      <c r="H257">
        <v>255</v>
      </c>
      <c r="I257" t="s">
        <v>387</v>
      </c>
      <c r="J257">
        <v>20750805</v>
      </c>
      <c r="K257" s="5">
        <v>151229250</v>
      </c>
    </row>
    <row r="258" spans="1:11" x14ac:dyDescent="0.25">
      <c r="A258">
        <v>256</v>
      </c>
      <c r="B258" t="s">
        <v>379</v>
      </c>
      <c r="C258">
        <v>14000</v>
      </c>
      <c r="D258" s="1">
        <v>43498</v>
      </c>
      <c r="E258" s="5">
        <v>45749.25</v>
      </c>
      <c r="H258">
        <v>256</v>
      </c>
      <c r="I258" t="s">
        <v>387</v>
      </c>
      <c r="J258">
        <v>20750807</v>
      </c>
      <c r="K258" s="5">
        <v>739424809</v>
      </c>
    </row>
    <row r="259" spans="1:11" x14ac:dyDescent="0.25">
      <c r="A259">
        <v>257</v>
      </c>
      <c r="B259" t="s">
        <v>379</v>
      </c>
      <c r="C259">
        <v>11000</v>
      </c>
      <c r="D259" s="1">
        <v>43498</v>
      </c>
      <c r="E259" s="5">
        <v>39186535</v>
      </c>
      <c r="H259">
        <v>257</v>
      </c>
      <c r="I259" t="s">
        <v>387</v>
      </c>
      <c r="J259">
        <v>20750813</v>
      </c>
      <c r="K259" s="5">
        <v>37625000</v>
      </c>
    </row>
    <row r="260" spans="1:11" x14ac:dyDescent="0.25">
      <c r="A260">
        <v>258</v>
      </c>
      <c r="B260" t="s">
        <v>379</v>
      </c>
      <c r="C260">
        <v>15000</v>
      </c>
      <c r="D260" s="1">
        <v>43501</v>
      </c>
      <c r="E260" s="5">
        <v>57625008.670000002</v>
      </c>
      <c r="H260">
        <v>258</v>
      </c>
      <c r="I260" t="s">
        <v>387</v>
      </c>
      <c r="J260">
        <v>20750905</v>
      </c>
      <c r="K260" s="5">
        <v>373569166</v>
      </c>
    </row>
    <row r="261" spans="1:11" x14ac:dyDescent="0.25">
      <c r="A261">
        <v>259</v>
      </c>
      <c r="B261" t="s">
        <v>379</v>
      </c>
      <c r="C261">
        <v>15000</v>
      </c>
      <c r="D261" s="1">
        <v>43502</v>
      </c>
      <c r="E261" s="5">
        <v>75751820.590000004</v>
      </c>
      <c r="H261">
        <v>259</v>
      </c>
      <c r="I261" t="s">
        <v>387</v>
      </c>
      <c r="J261">
        <v>20750909</v>
      </c>
      <c r="K261" s="5">
        <v>753342250</v>
      </c>
    </row>
    <row r="262" spans="1:11" x14ac:dyDescent="0.25">
      <c r="A262">
        <v>260</v>
      </c>
      <c r="B262" t="s">
        <v>379</v>
      </c>
      <c r="C262">
        <v>15000</v>
      </c>
      <c r="D262" s="1">
        <v>43507</v>
      </c>
      <c r="E262" s="5">
        <v>29219307.039999999</v>
      </c>
      <c r="H262">
        <v>260</v>
      </c>
      <c r="I262" t="s">
        <v>387</v>
      </c>
      <c r="J262">
        <v>20750922</v>
      </c>
      <c r="K262" s="5">
        <v>308726250</v>
      </c>
    </row>
    <row r="263" spans="1:11" x14ac:dyDescent="0.25">
      <c r="A263">
        <v>261</v>
      </c>
      <c r="B263" t="s">
        <v>379</v>
      </c>
      <c r="C263">
        <v>15000</v>
      </c>
      <c r="D263" s="1">
        <v>43506</v>
      </c>
      <c r="E263" s="5">
        <v>16958979.16</v>
      </c>
      <c r="H263">
        <v>261</v>
      </c>
      <c r="I263" t="s">
        <v>387</v>
      </c>
      <c r="J263">
        <v>20750924</v>
      </c>
      <c r="K263" s="5">
        <v>44421000</v>
      </c>
    </row>
    <row r="264" spans="1:11" x14ac:dyDescent="0.25">
      <c r="A264">
        <v>262</v>
      </c>
      <c r="B264" t="s">
        <v>379</v>
      </c>
      <c r="C264">
        <v>15000</v>
      </c>
      <c r="D264" s="1">
        <v>43508</v>
      </c>
      <c r="E264" s="5">
        <v>29281393.350000001</v>
      </c>
      <c r="H264">
        <v>262</v>
      </c>
      <c r="I264" t="s">
        <v>387</v>
      </c>
      <c r="J264">
        <v>20750926</v>
      </c>
      <c r="K264" s="5">
        <v>587195878</v>
      </c>
    </row>
    <row r="265" spans="1:11" x14ac:dyDescent="0.25">
      <c r="A265">
        <v>263</v>
      </c>
      <c r="B265" t="s">
        <v>379</v>
      </c>
      <c r="C265">
        <v>14000</v>
      </c>
      <c r="D265" s="1">
        <v>43534</v>
      </c>
      <c r="E265" s="5">
        <v>202527589.90000001</v>
      </c>
      <c r="H265">
        <v>263</v>
      </c>
      <c r="I265" t="s">
        <v>387</v>
      </c>
      <c r="J265">
        <v>20750928</v>
      </c>
      <c r="K265" s="5">
        <v>478384666.69999999</v>
      </c>
    </row>
    <row r="266" spans="1:11" x14ac:dyDescent="0.25">
      <c r="A266">
        <v>264</v>
      </c>
      <c r="B266" t="s">
        <v>379</v>
      </c>
      <c r="C266">
        <v>11000</v>
      </c>
      <c r="D266" s="1">
        <v>43512</v>
      </c>
      <c r="E266" s="5">
        <v>5314538</v>
      </c>
      <c r="H266">
        <v>264</v>
      </c>
      <c r="I266" t="s">
        <v>387</v>
      </c>
      <c r="J266">
        <v>20751008</v>
      </c>
      <c r="K266" s="5">
        <v>523270323.69999999</v>
      </c>
    </row>
    <row r="267" spans="1:11" x14ac:dyDescent="0.25">
      <c r="A267">
        <v>265</v>
      </c>
      <c r="B267" t="s">
        <v>379</v>
      </c>
      <c r="C267">
        <v>33000</v>
      </c>
      <c r="D267" s="1">
        <v>43519</v>
      </c>
      <c r="E267" s="5">
        <v>4327802</v>
      </c>
      <c r="H267">
        <v>265</v>
      </c>
      <c r="I267" t="s">
        <v>387</v>
      </c>
      <c r="J267">
        <v>20751029</v>
      </c>
      <c r="K267" s="5">
        <v>873406286.60000002</v>
      </c>
    </row>
    <row r="268" spans="1:11" x14ac:dyDescent="0.25">
      <c r="A268">
        <v>266</v>
      </c>
      <c r="B268" t="s">
        <v>379</v>
      </c>
      <c r="C268">
        <v>15000</v>
      </c>
      <c r="D268" s="1">
        <v>43536</v>
      </c>
      <c r="E268" s="5">
        <v>71238330.239999995</v>
      </c>
      <c r="H268">
        <v>266</v>
      </c>
      <c r="I268" t="s">
        <v>387</v>
      </c>
      <c r="J268">
        <v>20751109</v>
      </c>
      <c r="K268" s="5">
        <v>1647615750</v>
      </c>
    </row>
    <row r="269" spans="1:11" x14ac:dyDescent="0.25">
      <c r="A269">
        <v>267</v>
      </c>
      <c r="B269" t="s">
        <v>379</v>
      </c>
      <c r="C269">
        <v>11000</v>
      </c>
      <c r="D269" s="1">
        <v>43526</v>
      </c>
      <c r="E269" s="5">
        <v>10965851.310000001</v>
      </c>
      <c r="H269">
        <v>267</v>
      </c>
      <c r="I269" t="s">
        <v>387</v>
      </c>
      <c r="J269">
        <v>20751115</v>
      </c>
      <c r="K269" s="5">
        <v>434214500</v>
      </c>
    </row>
    <row r="270" spans="1:11" x14ac:dyDescent="0.25">
      <c r="A270">
        <v>268</v>
      </c>
      <c r="B270" t="s">
        <v>379</v>
      </c>
      <c r="C270">
        <v>11000</v>
      </c>
      <c r="D270" s="1">
        <v>43533</v>
      </c>
      <c r="E270" s="5">
        <v>168554814.30000001</v>
      </c>
      <c r="H270">
        <v>268</v>
      </c>
      <c r="I270" t="s">
        <v>387</v>
      </c>
      <c r="J270">
        <v>20751117</v>
      </c>
      <c r="K270" s="5">
        <v>518588333.30000001</v>
      </c>
    </row>
    <row r="271" spans="1:11" x14ac:dyDescent="0.25">
      <c r="A271">
        <v>269</v>
      </c>
      <c r="B271" t="s">
        <v>379</v>
      </c>
      <c r="C271">
        <v>32000</v>
      </c>
      <c r="D271" s="1">
        <v>43535</v>
      </c>
      <c r="E271" s="5">
        <v>363000</v>
      </c>
      <c r="H271">
        <v>269</v>
      </c>
      <c r="I271" t="s">
        <v>387</v>
      </c>
      <c r="J271">
        <v>20751125</v>
      </c>
      <c r="K271" s="5">
        <v>43973750</v>
      </c>
    </row>
    <row r="272" spans="1:11" x14ac:dyDescent="0.25">
      <c r="A272">
        <v>270</v>
      </c>
      <c r="B272" t="s">
        <v>379</v>
      </c>
      <c r="C272">
        <v>33000</v>
      </c>
      <c r="D272" s="1">
        <v>43538</v>
      </c>
      <c r="E272" s="5">
        <v>853620.98</v>
      </c>
      <c r="H272">
        <v>270</v>
      </c>
      <c r="I272" t="s">
        <v>387</v>
      </c>
      <c r="J272">
        <v>20750511</v>
      </c>
      <c r="K272" s="5">
        <v>1734508500</v>
      </c>
    </row>
    <row r="273" spans="1:11" x14ac:dyDescent="0.25">
      <c r="A273">
        <v>271</v>
      </c>
      <c r="B273" t="s">
        <v>379</v>
      </c>
      <c r="C273">
        <v>13000</v>
      </c>
      <c r="D273" s="1">
        <v>43319</v>
      </c>
      <c r="E273" s="5">
        <v>31518</v>
      </c>
      <c r="H273">
        <v>271</v>
      </c>
      <c r="I273" t="s">
        <v>387</v>
      </c>
      <c r="J273">
        <v>20750515</v>
      </c>
      <c r="K273" s="5">
        <v>80521250</v>
      </c>
    </row>
    <row r="274" spans="1:11" x14ac:dyDescent="0.25">
      <c r="A274">
        <v>272</v>
      </c>
      <c r="B274" t="s">
        <v>379</v>
      </c>
      <c r="C274">
        <v>33000</v>
      </c>
      <c r="D274" s="1">
        <v>43298</v>
      </c>
      <c r="E274" s="5">
        <v>18607223</v>
      </c>
      <c r="H274">
        <v>272</v>
      </c>
      <c r="I274" t="s">
        <v>387</v>
      </c>
      <c r="J274">
        <v>20750601</v>
      </c>
      <c r="K274" s="5">
        <v>810444000</v>
      </c>
    </row>
    <row r="275" spans="1:11" x14ac:dyDescent="0.25">
      <c r="A275">
        <v>273</v>
      </c>
      <c r="B275" t="s">
        <v>379</v>
      </c>
      <c r="C275">
        <v>33000</v>
      </c>
      <c r="D275" s="1">
        <v>43346</v>
      </c>
      <c r="E275" s="5">
        <v>943530037.89999998</v>
      </c>
      <c r="H275">
        <v>273</v>
      </c>
      <c r="I275" t="s">
        <v>387</v>
      </c>
      <c r="J275">
        <v>20750606</v>
      </c>
      <c r="K275" s="5">
        <v>88624000</v>
      </c>
    </row>
    <row r="276" spans="1:11" x14ac:dyDescent="0.25">
      <c r="A276">
        <v>274</v>
      </c>
      <c r="B276" t="s">
        <v>379</v>
      </c>
      <c r="C276">
        <v>33000</v>
      </c>
      <c r="D276" s="1">
        <v>43468</v>
      </c>
      <c r="E276" s="5">
        <v>470667393.89999998</v>
      </c>
      <c r="H276">
        <v>274</v>
      </c>
      <c r="I276" t="s">
        <v>387</v>
      </c>
      <c r="J276">
        <v>20750611</v>
      </c>
      <c r="K276" s="5">
        <v>288932750</v>
      </c>
    </row>
    <row r="277" spans="1:11" x14ac:dyDescent="0.25">
      <c r="A277">
        <v>275</v>
      </c>
      <c r="B277" t="s">
        <v>379</v>
      </c>
      <c r="C277">
        <v>11000</v>
      </c>
      <c r="D277" s="1">
        <v>43403</v>
      </c>
      <c r="E277" s="5">
        <v>2321225285</v>
      </c>
      <c r="H277">
        <v>275</v>
      </c>
      <c r="I277" t="s">
        <v>387</v>
      </c>
      <c r="J277">
        <v>20750618</v>
      </c>
      <c r="K277" s="5">
        <v>915216999</v>
      </c>
    </row>
    <row r="278" spans="1:11" x14ac:dyDescent="0.25">
      <c r="A278">
        <v>276</v>
      </c>
      <c r="B278" t="s">
        <v>379</v>
      </c>
      <c r="C278">
        <v>11000</v>
      </c>
      <c r="D278" s="1">
        <v>43525</v>
      </c>
      <c r="E278" s="5">
        <v>1210247269</v>
      </c>
      <c r="H278">
        <v>276</v>
      </c>
      <c r="I278" t="s">
        <v>387</v>
      </c>
      <c r="J278">
        <v>20750621</v>
      </c>
      <c r="K278" s="5">
        <v>1210945114</v>
      </c>
    </row>
    <row r="279" spans="1:11" x14ac:dyDescent="0.25">
      <c r="A279">
        <v>277</v>
      </c>
      <c r="B279" t="s">
        <v>379</v>
      </c>
      <c r="C279">
        <v>33000</v>
      </c>
      <c r="D279" s="1">
        <v>43348</v>
      </c>
      <c r="E279" s="5">
        <v>396651437.69999999</v>
      </c>
      <c r="H279">
        <v>277</v>
      </c>
      <c r="I279" t="s">
        <v>387</v>
      </c>
      <c r="J279">
        <v>20750711</v>
      </c>
      <c r="K279" s="5">
        <v>282304750</v>
      </c>
    </row>
    <row r="280" spans="1:11" x14ac:dyDescent="0.25">
      <c r="A280">
        <v>278</v>
      </c>
      <c r="B280" t="s">
        <v>379</v>
      </c>
      <c r="C280">
        <v>33000</v>
      </c>
      <c r="D280" s="1">
        <v>43501</v>
      </c>
      <c r="E280" s="5">
        <v>1352101011</v>
      </c>
      <c r="H280">
        <v>278</v>
      </c>
      <c r="I280" t="s">
        <v>387</v>
      </c>
      <c r="J280">
        <v>20750715</v>
      </c>
      <c r="K280" s="5">
        <v>84467784</v>
      </c>
    </row>
    <row r="281" spans="1:11" x14ac:dyDescent="0.25">
      <c r="A281">
        <v>279</v>
      </c>
      <c r="B281" t="s">
        <v>379</v>
      </c>
      <c r="C281">
        <v>33000</v>
      </c>
      <c r="D281" s="1">
        <v>43536</v>
      </c>
      <c r="E281" s="5">
        <v>971745815.29999995</v>
      </c>
      <c r="H281">
        <v>279</v>
      </c>
      <c r="I281" t="s">
        <v>387</v>
      </c>
      <c r="J281">
        <v>20750802</v>
      </c>
      <c r="K281" s="5">
        <v>164639488</v>
      </c>
    </row>
    <row r="282" spans="1:11" x14ac:dyDescent="0.25">
      <c r="A282">
        <v>280</v>
      </c>
      <c r="B282" t="s">
        <v>379</v>
      </c>
      <c r="C282">
        <v>33000</v>
      </c>
      <c r="D282" s="1">
        <v>43350</v>
      </c>
      <c r="E282" s="5">
        <v>1312537847</v>
      </c>
      <c r="H282">
        <v>280</v>
      </c>
      <c r="I282" t="s">
        <v>387</v>
      </c>
      <c r="J282">
        <v>20750809</v>
      </c>
      <c r="K282" s="5">
        <v>1377036000</v>
      </c>
    </row>
    <row r="283" spans="1:11" x14ac:dyDescent="0.25">
      <c r="A283">
        <v>281</v>
      </c>
      <c r="B283" t="s">
        <v>379</v>
      </c>
      <c r="C283">
        <v>11000</v>
      </c>
      <c r="D283" s="1">
        <v>43348</v>
      </c>
      <c r="E283" s="5">
        <v>1024186198</v>
      </c>
      <c r="H283">
        <v>281</v>
      </c>
      <c r="I283" t="s">
        <v>387</v>
      </c>
      <c r="J283">
        <v>20750819</v>
      </c>
      <c r="K283" s="5">
        <v>995013861.70000005</v>
      </c>
    </row>
    <row r="284" spans="1:11" x14ac:dyDescent="0.25">
      <c r="A284">
        <v>282</v>
      </c>
      <c r="B284" t="s">
        <v>379</v>
      </c>
      <c r="C284">
        <v>33000</v>
      </c>
      <c r="D284" s="1">
        <v>43420</v>
      </c>
      <c r="E284" s="5">
        <v>1519642015</v>
      </c>
      <c r="H284">
        <v>282</v>
      </c>
      <c r="I284" t="s">
        <v>387</v>
      </c>
      <c r="J284">
        <v>20750904</v>
      </c>
      <c r="K284" s="5">
        <v>238236584</v>
      </c>
    </row>
    <row r="285" spans="1:11" x14ac:dyDescent="0.25">
      <c r="A285">
        <v>283</v>
      </c>
      <c r="B285" t="s">
        <v>379</v>
      </c>
      <c r="C285">
        <v>33000</v>
      </c>
      <c r="D285" s="1">
        <v>43537</v>
      </c>
      <c r="E285" s="5">
        <v>1282019658</v>
      </c>
      <c r="H285">
        <v>283</v>
      </c>
      <c r="I285" t="s">
        <v>387</v>
      </c>
      <c r="J285">
        <v>20750912</v>
      </c>
      <c r="K285" s="5">
        <v>41025000</v>
      </c>
    </row>
    <row r="286" spans="1:11" x14ac:dyDescent="0.25">
      <c r="A286">
        <v>284</v>
      </c>
      <c r="B286" t="s">
        <v>379</v>
      </c>
      <c r="C286">
        <v>33000</v>
      </c>
      <c r="D286" s="1">
        <v>43410</v>
      </c>
      <c r="E286" s="5">
        <v>3237255682</v>
      </c>
      <c r="H286">
        <v>284</v>
      </c>
      <c r="I286" t="s">
        <v>387</v>
      </c>
      <c r="J286">
        <v>20751006</v>
      </c>
      <c r="K286" s="5">
        <v>183675000</v>
      </c>
    </row>
    <row r="287" spans="1:11" x14ac:dyDescent="0.25">
      <c r="A287">
        <v>285</v>
      </c>
      <c r="B287" t="s">
        <v>379</v>
      </c>
      <c r="C287">
        <v>11000</v>
      </c>
      <c r="D287" s="1">
        <v>43360</v>
      </c>
      <c r="E287" s="5">
        <v>1317367392</v>
      </c>
      <c r="H287">
        <v>285</v>
      </c>
      <c r="I287" t="s">
        <v>387</v>
      </c>
      <c r="J287">
        <v>20751007</v>
      </c>
      <c r="K287" s="5">
        <v>1488324750</v>
      </c>
    </row>
    <row r="288" spans="1:11" x14ac:dyDescent="0.25">
      <c r="A288">
        <v>286</v>
      </c>
      <c r="B288" t="s">
        <v>379</v>
      </c>
      <c r="C288">
        <v>33000</v>
      </c>
      <c r="D288" s="1">
        <v>43503</v>
      </c>
      <c r="E288" s="5">
        <v>1975021671</v>
      </c>
      <c r="H288">
        <v>286</v>
      </c>
      <c r="I288" t="s">
        <v>387</v>
      </c>
      <c r="J288">
        <v>20751024</v>
      </c>
      <c r="K288" s="5">
        <v>895484743</v>
      </c>
    </row>
    <row r="289" spans="1:11" x14ac:dyDescent="0.25">
      <c r="A289">
        <v>287</v>
      </c>
      <c r="B289" t="s">
        <v>379</v>
      </c>
      <c r="C289">
        <v>11000</v>
      </c>
      <c r="D289" s="1">
        <v>43347</v>
      </c>
      <c r="E289" s="5">
        <v>528029198.80000001</v>
      </c>
      <c r="H289">
        <v>287</v>
      </c>
      <c r="I289" t="s">
        <v>387</v>
      </c>
      <c r="J289">
        <v>20751028</v>
      </c>
      <c r="K289" s="5">
        <v>1336431250</v>
      </c>
    </row>
    <row r="290" spans="1:11" x14ac:dyDescent="0.25">
      <c r="A290">
        <v>288</v>
      </c>
      <c r="B290" t="s">
        <v>379</v>
      </c>
      <c r="C290">
        <v>11000</v>
      </c>
      <c r="D290" s="1">
        <v>43405</v>
      </c>
      <c r="E290" s="5">
        <v>1441548910</v>
      </c>
      <c r="H290">
        <v>288</v>
      </c>
      <c r="I290" t="s">
        <v>387</v>
      </c>
      <c r="J290">
        <v>20751113</v>
      </c>
      <c r="K290" s="5">
        <v>107520750</v>
      </c>
    </row>
    <row r="291" spans="1:11" x14ac:dyDescent="0.25">
      <c r="A291">
        <v>289</v>
      </c>
      <c r="B291" t="s">
        <v>379</v>
      </c>
      <c r="C291">
        <v>11000</v>
      </c>
      <c r="D291" s="1">
        <v>43437</v>
      </c>
      <c r="E291" s="5">
        <v>1528037236</v>
      </c>
      <c r="H291">
        <v>289</v>
      </c>
      <c r="I291" t="s">
        <v>387</v>
      </c>
      <c r="J291">
        <v>20750413</v>
      </c>
      <c r="K291" s="5">
        <v>0</v>
      </c>
    </row>
    <row r="292" spans="1:11" x14ac:dyDescent="0.25">
      <c r="A292">
        <v>290</v>
      </c>
      <c r="B292" t="s">
        <v>379</v>
      </c>
      <c r="C292">
        <v>15000</v>
      </c>
      <c r="D292" s="1">
        <v>43308</v>
      </c>
      <c r="E292" s="5">
        <v>85988766.290000007</v>
      </c>
      <c r="H292">
        <v>290</v>
      </c>
      <c r="I292" t="s">
        <v>387</v>
      </c>
      <c r="J292">
        <v>20750417</v>
      </c>
      <c r="K292" s="5">
        <v>456589500</v>
      </c>
    </row>
    <row r="293" spans="1:11" x14ac:dyDescent="0.25">
      <c r="A293">
        <v>291</v>
      </c>
      <c r="B293" t="s">
        <v>379</v>
      </c>
      <c r="C293">
        <v>32000</v>
      </c>
      <c r="D293" s="1">
        <v>43352</v>
      </c>
      <c r="E293" s="5">
        <v>10956059</v>
      </c>
      <c r="H293">
        <v>291</v>
      </c>
      <c r="I293" t="s">
        <v>387</v>
      </c>
      <c r="J293">
        <v>20750507</v>
      </c>
      <c r="K293" s="5">
        <v>335504000</v>
      </c>
    </row>
    <row r="294" spans="1:11" x14ac:dyDescent="0.25">
      <c r="A294">
        <v>292</v>
      </c>
      <c r="B294" t="s">
        <v>379</v>
      </c>
      <c r="C294">
        <v>11000</v>
      </c>
      <c r="D294" s="1">
        <v>43371</v>
      </c>
      <c r="E294" s="5">
        <v>754447110.70000005</v>
      </c>
      <c r="H294">
        <v>292</v>
      </c>
      <c r="I294" t="s">
        <v>387</v>
      </c>
      <c r="J294">
        <v>20750508</v>
      </c>
      <c r="K294" s="5">
        <v>974430900</v>
      </c>
    </row>
    <row r="295" spans="1:11" x14ac:dyDescent="0.25">
      <c r="A295">
        <v>293</v>
      </c>
      <c r="B295" t="s">
        <v>379</v>
      </c>
      <c r="C295">
        <v>11000</v>
      </c>
      <c r="D295" s="1">
        <v>43457</v>
      </c>
      <c r="E295" s="5">
        <v>1484606396</v>
      </c>
      <c r="H295">
        <v>293</v>
      </c>
      <c r="I295" t="s">
        <v>387</v>
      </c>
      <c r="J295">
        <v>20750513</v>
      </c>
      <c r="K295" s="5">
        <v>370350750</v>
      </c>
    </row>
    <row r="296" spans="1:11" x14ac:dyDescent="0.25">
      <c r="A296">
        <v>294</v>
      </c>
      <c r="B296" t="s">
        <v>379</v>
      </c>
      <c r="C296">
        <v>11000</v>
      </c>
      <c r="D296" s="1">
        <v>43445</v>
      </c>
      <c r="E296" s="5">
        <v>2495629770</v>
      </c>
      <c r="H296">
        <v>294</v>
      </c>
      <c r="I296" t="s">
        <v>387</v>
      </c>
      <c r="J296">
        <v>20750517</v>
      </c>
      <c r="K296" s="5">
        <v>1285718609</v>
      </c>
    </row>
    <row r="297" spans="1:11" x14ac:dyDescent="0.25">
      <c r="A297">
        <v>295</v>
      </c>
      <c r="B297" t="s">
        <v>379</v>
      </c>
      <c r="C297">
        <v>33000</v>
      </c>
      <c r="D297" s="1">
        <v>43358</v>
      </c>
      <c r="E297" s="5">
        <v>688374</v>
      </c>
      <c r="H297">
        <v>295</v>
      </c>
      <c r="I297" t="s">
        <v>387</v>
      </c>
      <c r="J297">
        <v>20750520</v>
      </c>
      <c r="K297" s="5">
        <v>549466000</v>
      </c>
    </row>
    <row r="298" spans="1:11" x14ac:dyDescent="0.25">
      <c r="A298">
        <v>296</v>
      </c>
      <c r="B298" t="s">
        <v>379</v>
      </c>
      <c r="C298">
        <v>11000</v>
      </c>
      <c r="D298" s="1">
        <v>43440</v>
      </c>
      <c r="E298" s="5">
        <v>1758964532</v>
      </c>
      <c r="H298">
        <v>296</v>
      </c>
      <c r="I298" t="s">
        <v>387</v>
      </c>
      <c r="J298">
        <v>20750521</v>
      </c>
      <c r="K298" s="5">
        <v>808341750</v>
      </c>
    </row>
    <row r="299" spans="1:11" x14ac:dyDescent="0.25">
      <c r="A299">
        <v>297</v>
      </c>
      <c r="B299" t="s">
        <v>379</v>
      </c>
      <c r="C299">
        <v>33000</v>
      </c>
      <c r="D299" s="1">
        <v>43375</v>
      </c>
      <c r="E299" s="5">
        <v>981729708.5</v>
      </c>
      <c r="H299">
        <v>297</v>
      </c>
      <c r="I299" t="s">
        <v>387</v>
      </c>
      <c r="J299">
        <v>20750524</v>
      </c>
      <c r="K299" s="5">
        <v>2125260189</v>
      </c>
    </row>
    <row r="300" spans="1:11" x14ac:dyDescent="0.25">
      <c r="A300">
        <v>298</v>
      </c>
      <c r="B300" t="s">
        <v>379</v>
      </c>
      <c r="C300">
        <v>14000</v>
      </c>
      <c r="D300" s="1">
        <v>43426</v>
      </c>
      <c r="E300" s="5">
        <v>107966973.3</v>
      </c>
      <c r="H300">
        <v>298</v>
      </c>
      <c r="I300" t="s">
        <v>387</v>
      </c>
      <c r="J300">
        <v>20750527</v>
      </c>
      <c r="K300" s="5">
        <v>698949000</v>
      </c>
    </row>
    <row r="301" spans="1:11" x14ac:dyDescent="0.25">
      <c r="A301">
        <v>299</v>
      </c>
      <c r="B301" t="s">
        <v>379</v>
      </c>
      <c r="C301">
        <v>32000</v>
      </c>
      <c r="D301" s="1">
        <v>43315</v>
      </c>
      <c r="E301" s="5">
        <v>9850350</v>
      </c>
      <c r="H301">
        <v>299</v>
      </c>
      <c r="I301" t="s">
        <v>387</v>
      </c>
      <c r="J301">
        <v>20750607</v>
      </c>
      <c r="K301" s="5">
        <v>579551250</v>
      </c>
    </row>
    <row r="302" spans="1:11" x14ac:dyDescent="0.25">
      <c r="A302">
        <v>300</v>
      </c>
      <c r="B302" t="s">
        <v>379</v>
      </c>
      <c r="C302">
        <v>33000</v>
      </c>
      <c r="D302" s="1">
        <v>43318</v>
      </c>
      <c r="E302" s="5">
        <v>1189778986</v>
      </c>
      <c r="H302">
        <v>300</v>
      </c>
      <c r="I302" t="s">
        <v>387</v>
      </c>
      <c r="J302">
        <v>20750614</v>
      </c>
      <c r="K302" s="5">
        <v>741618980.70000005</v>
      </c>
    </row>
    <row r="303" spans="1:11" x14ac:dyDescent="0.25">
      <c r="A303">
        <v>301</v>
      </c>
      <c r="B303" t="s">
        <v>379</v>
      </c>
      <c r="C303">
        <v>33000</v>
      </c>
      <c r="D303" s="1">
        <v>43513</v>
      </c>
      <c r="E303" s="5">
        <v>1028170638</v>
      </c>
      <c r="H303">
        <v>301</v>
      </c>
      <c r="I303" t="s">
        <v>387</v>
      </c>
      <c r="J303">
        <v>20750626</v>
      </c>
      <c r="K303" s="5">
        <v>135652000</v>
      </c>
    </row>
    <row r="304" spans="1:11" x14ac:dyDescent="0.25">
      <c r="A304">
        <v>302</v>
      </c>
      <c r="B304" t="s">
        <v>379</v>
      </c>
      <c r="C304">
        <v>33000</v>
      </c>
      <c r="D304" s="1">
        <v>43426</v>
      </c>
      <c r="E304" s="5">
        <v>503564287.5</v>
      </c>
      <c r="H304">
        <v>302</v>
      </c>
      <c r="I304" t="s">
        <v>387</v>
      </c>
      <c r="J304">
        <v>20750727</v>
      </c>
      <c r="K304" s="5">
        <v>491714269.89999998</v>
      </c>
    </row>
    <row r="305" spans="1:11" x14ac:dyDescent="0.25">
      <c r="A305">
        <v>303</v>
      </c>
      <c r="B305" t="s">
        <v>379</v>
      </c>
      <c r="C305">
        <v>15000</v>
      </c>
      <c r="D305" s="1">
        <v>43375</v>
      </c>
      <c r="E305" s="5">
        <v>6676299.3099999996</v>
      </c>
      <c r="H305">
        <v>303</v>
      </c>
      <c r="I305" t="s">
        <v>387</v>
      </c>
      <c r="J305">
        <v>20750901</v>
      </c>
      <c r="K305" s="5">
        <v>517867000</v>
      </c>
    </row>
    <row r="306" spans="1:11" x14ac:dyDescent="0.25">
      <c r="A306">
        <v>304</v>
      </c>
      <c r="B306" t="s">
        <v>379</v>
      </c>
      <c r="C306">
        <v>33000</v>
      </c>
      <c r="D306" s="1">
        <v>43399</v>
      </c>
      <c r="E306" s="5">
        <v>1052313664</v>
      </c>
      <c r="H306">
        <v>304</v>
      </c>
      <c r="I306" t="s">
        <v>387</v>
      </c>
      <c r="J306">
        <v>20751022</v>
      </c>
      <c r="K306" s="5">
        <v>617124500</v>
      </c>
    </row>
    <row r="307" spans="1:11" x14ac:dyDescent="0.25">
      <c r="A307">
        <v>305</v>
      </c>
      <c r="B307" t="s">
        <v>379</v>
      </c>
      <c r="C307">
        <v>33000</v>
      </c>
      <c r="D307" s="1">
        <v>43406</v>
      </c>
      <c r="E307" s="5">
        <v>1402021713</v>
      </c>
      <c r="H307">
        <v>305</v>
      </c>
      <c r="I307" t="s">
        <v>387</v>
      </c>
      <c r="J307">
        <v>20751102</v>
      </c>
      <c r="K307" s="5">
        <v>268614893</v>
      </c>
    </row>
    <row r="308" spans="1:11" x14ac:dyDescent="0.25">
      <c r="A308">
        <v>306</v>
      </c>
      <c r="B308" t="s">
        <v>379</v>
      </c>
      <c r="C308">
        <v>33000</v>
      </c>
      <c r="D308" s="1">
        <v>43443</v>
      </c>
      <c r="E308" s="5">
        <v>1336851959</v>
      </c>
      <c r="H308">
        <v>306</v>
      </c>
      <c r="I308" t="s">
        <v>387</v>
      </c>
      <c r="J308">
        <v>20751114</v>
      </c>
      <c r="K308" s="5">
        <v>334148250</v>
      </c>
    </row>
    <row r="309" spans="1:11" x14ac:dyDescent="0.25">
      <c r="A309">
        <v>307</v>
      </c>
      <c r="B309" t="s">
        <v>379</v>
      </c>
      <c r="C309">
        <v>14000</v>
      </c>
      <c r="D309" s="1">
        <v>43425</v>
      </c>
      <c r="E309" s="5">
        <v>74264602.239999995</v>
      </c>
      <c r="H309">
        <v>307</v>
      </c>
      <c r="I309" t="s">
        <v>387</v>
      </c>
      <c r="J309">
        <v>20751122</v>
      </c>
      <c r="K309" s="5">
        <v>1860400250</v>
      </c>
    </row>
    <row r="310" spans="1:11" x14ac:dyDescent="0.25">
      <c r="A310">
        <v>308</v>
      </c>
      <c r="B310" t="s">
        <v>379</v>
      </c>
      <c r="C310">
        <v>11000</v>
      </c>
      <c r="D310" s="1">
        <v>43396</v>
      </c>
      <c r="E310" s="5">
        <v>573714858.5</v>
      </c>
      <c r="H310">
        <v>308</v>
      </c>
      <c r="I310" t="s">
        <v>387</v>
      </c>
      <c r="J310">
        <v>20750411</v>
      </c>
      <c r="K310" s="5">
        <v>732881750</v>
      </c>
    </row>
    <row r="311" spans="1:11" x14ac:dyDescent="0.25">
      <c r="A311">
        <v>309</v>
      </c>
      <c r="B311" t="s">
        <v>379</v>
      </c>
      <c r="C311">
        <v>33000</v>
      </c>
      <c r="D311" s="1">
        <v>43383</v>
      </c>
      <c r="E311" s="5">
        <v>2697262871</v>
      </c>
      <c r="H311">
        <v>309</v>
      </c>
      <c r="I311" t="s">
        <v>387</v>
      </c>
      <c r="J311">
        <v>20750505</v>
      </c>
      <c r="K311" s="5">
        <v>1997426250</v>
      </c>
    </row>
    <row r="312" spans="1:11" x14ac:dyDescent="0.25">
      <c r="A312">
        <v>310</v>
      </c>
      <c r="B312" t="s">
        <v>379</v>
      </c>
      <c r="C312">
        <v>33000</v>
      </c>
      <c r="D312" s="1">
        <v>43323</v>
      </c>
      <c r="E312" s="5">
        <v>6254744</v>
      </c>
      <c r="H312">
        <v>310</v>
      </c>
      <c r="I312" t="s">
        <v>387</v>
      </c>
      <c r="J312">
        <v>20750526</v>
      </c>
      <c r="K312" s="5">
        <v>830661750</v>
      </c>
    </row>
    <row r="313" spans="1:11" x14ac:dyDescent="0.25">
      <c r="A313">
        <v>311</v>
      </c>
      <c r="B313" t="s">
        <v>379</v>
      </c>
      <c r="C313">
        <v>33000</v>
      </c>
      <c r="D313" s="1">
        <v>43324</v>
      </c>
      <c r="E313" s="5">
        <v>1933546496</v>
      </c>
      <c r="H313">
        <v>311</v>
      </c>
      <c r="I313" t="s">
        <v>387</v>
      </c>
      <c r="J313">
        <v>20750528</v>
      </c>
      <c r="K313" s="5">
        <v>1586964220</v>
      </c>
    </row>
    <row r="314" spans="1:11" x14ac:dyDescent="0.25">
      <c r="A314">
        <v>312</v>
      </c>
      <c r="B314" t="s">
        <v>379</v>
      </c>
      <c r="C314">
        <v>15000</v>
      </c>
      <c r="D314" s="1">
        <v>43324</v>
      </c>
      <c r="E314" s="5">
        <v>56982089.990000002</v>
      </c>
      <c r="H314">
        <v>312</v>
      </c>
      <c r="I314" t="s">
        <v>387</v>
      </c>
      <c r="J314">
        <v>20750605</v>
      </c>
      <c r="K314" s="5">
        <v>1081400333</v>
      </c>
    </row>
    <row r="315" spans="1:11" x14ac:dyDescent="0.25">
      <c r="A315">
        <v>313</v>
      </c>
      <c r="B315" t="s">
        <v>379</v>
      </c>
      <c r="C315">
        <v>33000</v>
      </c>
      <c r="D315" s="1">
        <v>43388</v>
      </c>
      <c r="E315" s="5">
        <v>1146294961</v>
      </c>
      <c r="H315">
        <v>313</v>
      </c>
      <c r="I315" t="s">
        <v>387</v>
      </c>
      <c r="J315">
        <v>20750612</v>
      </c>
      <c r="K315" s="5">
        <v>651107000</v>
      </c>
    </row>
    <row r="316" spans="1:11" x14ac:dyDescent="0.25">
      <c r="A316">
        <v>314</v>
      </c>
      <c r="B316" t="s">
        <v>379</v>
      </c>
      <c r="C316">
        <v>33000</v>
      </c>
      <c r="D316" s="1">
        <v>43382</v>
      </c>
      <c r="E316" s="5">
        <v>1209570595</v>
      </c>
      <c r="H316">
        <v>314</v>
      </c>
      <c r="I316" t="s">
        <v>387</v>
      </c>
      <c r="J316">
        <v>20750625</v>
      </c>
      <c r="K316" s="5">
        <v>105165750</v>
      </c>
    </row>
    <row r="317" spans="1:11" x14ac:dyDescent="0.25">
      <c r="A317">
        <v>315</v>
      </c>
      <c r="B317" t="s">
        <v>379</v>
      </c>
      <c r="C317">
        <v>14000</v>
      </c>
      <c r="D317" s="1">
        <v>43381</v>
      </c>
      <c r="E317" s="5">
        <v>62228802.670000002</v>
      </c>
      <c r="H317">
        <v>315</v>
      </c>
      <c r="I317" t="s">
        <v>387</v>
      </c>
      <c r="J317">
        <v>20750713</v>
      </c>
      <c r="K317" s="5">
        <v>1176429250</v>
      </c>
    </row>
    <row r="318" spans="1:11" x14ac:dyDescent="0.25">
      <c r="A318">
        <v>316</v>
      </c>
      <c r="B318" t="s">
        <v>379</v>
      </c>
      <c r="C318">
        <v>11000</v>
      </c>
      <c r="D318" s="1">
        <v>43332</v>
      </c>
      <c r="E318" s="5">
        <v>759122390.89999998</v>
      </c>
      <c r="H318">
        <v>316</v>
      </c>
      <c r="I318" t="s">
        <v>387</v>
      </c>
      <c r="J318">
        <v>20750728</v>
      </c>
      <c r="K318" s="5">
        <v>1151224495</v>
      </c>
    </row>
    <row r="319" spans="1:11" x14ac:dyDescent="0.25">
      <c r="A319">
        <v>317</v>
      </c>
      <c r="B319" t="s">
        <v>379</v>
      </c>
      <c r="C319">
        <v>14000</v>
      </c>
      <c r="D319" s="1">
        <v>43334</v>
      </c>
      <c r="E319" s="5">
        <v>32426469</v>
      </c>
      <c r="H319">
        <v>317</v>
      </c>
      <c r="I319" t="s">
        <v>387</v>
      </c>
      <c r="J319">
        <v>20750806</v>
      </c>
      <c r="K319" s="5">
        <v>375412674.30000001</v>
      </c>
    </row>
    <row r="320" spans="1:11" x14ac:dyDescent="0.25">
      <c r="A320">
        <v>318</v>
      </c>
      <c r="B320" t="s">
        <v>379</v>
      </c>
      <c r="C320">
        <v>14000</v>
      </c>
      <c r="D320" s="1">
        <v>43373</v>
      </c>
      <c r="E320" s="5">
        <v>63691813.859999999</v>
      </c>
      <c r="H320">
        <v>318</v>
      </c>
      <c r="I320" t="s">
        <v>387</v>
      </c>
      <c r="J320">
        <v>20750914</v>
      </c>
      <c r="K320" s="5">
        <v>563442000</v>
      </c>
    </row>
    <row r="321" spans="1:11" x14ac:dyDescent="0.25">
      <c r="A321">
        <v>319</v>
      </c>
      <c r="B321" t="s">
        <v>379</v>
      </c>
      <c r="C321">
        <v>11000</v>
      </c>
      <c r="D321" s="1">
        <v>43336</v>
      </c>
      <c r="E321" s="5">
        <v>167962023.69999999</v>
      </c>
      <c r="H321">
        <v>319</v>
      </c>
      <c r="I321" t="s">
        <v>387</v>
      </c>
      <c r="J321">
        <v>20750925</v>
      </c>
      <c r="K321" s="5">
        <v>158150000</v>
      </c>
    </row>
    <row r="322" spans="1:11" x14ac:dyDescent="0.25">
      <c r="A322">
        <v>320</v>
      </c>
      <c r="B322" t="s">
        <v>379</v>
      </c>
      <c r="C322">
        <v>14000</v>
      </c>
      <c r="D322" s="1">
        <v>43452</v>
      </c>
      <c r="E322" s="5">
        <v>33136948.84</v>
      </c>
      <c r="H322">
        <v>320</v>
      </c>
      <c r="I322" t="s">
        <v>387</v>
      </c>
      <c r="J322">
        <v>20750927</v>
      </c>
      <c r="K322" s="5">
        <v>1517274581</v>
      </c>
    </row>
    <row r="323" spans="1:11" x14ac:dyDescent="0.25">
      <c r="A323">
        <v>321</v>
      </c>
      <c r="B323" t="s">
        <v>379</v>
      </c>
      <c r="C323">
        <v>11000</v>
      </c>
      <c r="D323" s="1">
        <v>43337</v>
      </c>
      <c r="E323" s="5">
        <v>9444244.5099999998</v>
      </c>
      <c r="H323">
        <v>321</v>
      </c>
      <c r="I323" t="s">
        <v>387</v>
      </c>
      <c r="J323">
        <v>20751009</v>
      </c>
      <c r="K323" s="5">
        <v>304825000</v>
      </c>
    </row>
    <row r="324" spans="1:11" x14ac:dyDescent="0.25">
      <c r="A324">
        <v>322</v>
      </c>
      <c r="B324" t="s">
        <v>379</v>
      </c>
      <c r="C324">
        <v>33000</v>
      </c>
      <c r="D324" s="1">
        <v>43340</v>
      </c>
      <c r="E324" s="5">
        <v>339832085.69999999</v>
      </c>
      <c r="H324">
        <v>322</v>
      </c>
      <c r="I324" t="s">
        <v>387</v>
      </c>
      <c r="J324">
        <v>20751013</v>
      </c>
      <c r="K324" s="5">
        <v>990295750</v>
      </c>
    </row>
    <row r="325" spans="1:11" x14ac:dyDescent="0.25">
      <c r="A325">
        <v>323</v>
      </c>
      <c r="B325" t="s">
        <v>379</v>
      </c>
      <c r="C325">
        <v>32000</v>
      </c>
      <c r="D325" s="1">
        <v>43339</v>
      </c>
      <c r="E325" s="5">
        <v>74129</v>
      </c>
      <c r="H325">
        <v>323</v>
      </c>
      <c r="I325" t="s">
        <v>387</v>
      </c>
      <c r="J325">
        <v>20751016</v>
      </c>
      <c r="K325" s="5">
        <v>493989750</v>
      </c>
    </row>
    <row r="326" spans="1:11" x14ac:dyDescent="0.25">
      <c r="A326">
        <v>324</v>
      </c>
      <c r="B326" t="s">
        <v>379</v>
      </c>
      <c r="C326">
        <v>15000</v>
      </c>
      <c r="D326" s="1">
        <v>43527</v>
      </c>
      <c r="E326" s="5">
        <v>14689608.5</v>
      </c>
      <c r="H326">
        <v>324</v>
      </c>
      <c r="I326" t="s">
        <v>387</v>
      </c>
      <c r="J326">
        <v>20751020</v>
      </c>
      <c r="K326" s="5">
        <v>196775950</v>
      </c>
    </row>
    <row r="327" spans="1:11" x14ac:dyDescent="0.25">
      <c r="A327">
        <v>325</v>
      </c>
      <c r="B327" t="s">
        <v>379</v>
      </c>
      <c r="C327">
        <v>14000</v>
      </c>
      <c r="D327" s="1">
        <v>43343</v>
      </c>
      <c r="E327" s="5">
        <v>25082584.23</v>
      </c>
      <c r="H327">
        <v>325</v>
      </c>
      <c r="I327" t="s">
        <v>387</v>
      </c>
      <c r="J327">
        <v>20751106</v>
      </c>
      <c r="K327" s="5">
        <v>640642638</v>
      </c>
    </row>
    <row r="328" spans="1:11" x14ac:dyDescent="0.25">
      <c r="A328">
        <v>326</v>
      </c>
      <c r="B328" t="s">
        <v>379</v>
      </c>
      <c r="C328">
        <v>33000</v>
      </c>
      <c r="D328" s="1">
        <v>43345</v>
      </c>
      <c r="E328" s="5">
        <v>378567513</v>
      </c>
      <c r="H328">
        <v>326</v>
      </c>
      <c r="I328" t="s">
        <v>387</v>
      </c>
      <c r="J328">
        <v>20751107</v>
      </c>
      <c r="K328" s="5">
        <v>851983870</v>
      </c>
    </row>
    <row r="329" spans="1:11" x14ac:dyDescent="0.25">
      <c r="A329">
        <v>327</v>
      </c>
      <c r="B329" t="s">
        <v>379</v>
      </c>
      <c r="C329">
        <v>14000</v>
      </c>
      <c r="D329" s="1">
        <v>43350</v>
      </c>
      <c r="E329" s="5">
        <v>563371485.89999998</v>
      </c>
      <c r="H329">
        <v>327</v>
      </c>
      <c r="I329" t="s">
        <v>387</v>
      </c>
      <c r="J329">
        <v>20751108</v>
      </c>
      <c r="K329" s="5">
        <v>381146000</v>
      </c>
    </row>
    <row r="330" spans="1:11" x14ac:dyDescent="0.25">
      <c r="A330">
        <v>328</v>
      </c>
      <c r="B330" t="s">
        <v>379</v>
      </c>
      <c r="C330">
        <v>14000</v>
      </c>
      <c r="D330" s="1">
        <v>43503</v>
      </c>
      <c r="E330" s="5">
        <v>399519569.19999999</v>
      </c>
      <c r="H330">
        <v>328</v>
      </c>
      <c r="I330" t="s">
        <v>387</v>
      </c>
      <c r="J330">
        <v>20751110</v>
      </c>
      <c r="K330" s="5">
        <v>760113100</v>
      </c>
    </row>
    <row r="331" spans="1:11" x14ac:dyDescent="0.25">
      <c r="A331">
        <v>329</v>
      </c>
      <c r="B331" t="s">
        <v>379</v>
      </c>
      <c r="C331">
        <v>15000</v>
      </c>
      <c r="D331" s="1">
        <v>43348</v>
      </c>
      <c r="E331" s="5">
        <v>16206144.970000001</v>
      </c>
      <c r="H331">
        <v>329</v>
      </c>
      <c r="I331" t="s">
        <v>387</v>
      </c>
      <c r="J331">
        <v>20751123</v>
      </c>
      <c r="K331" s="5">
        <v>1335188600</v>
      </c>
    </row>
    <row r="332" spans="1:11" x14ac:dyDescent="0.25">
      <c r="A332">
        <v>330</v>
      </c>
      <c r="B332" t="s">
        <v>379</v>
      </c>
      <c r="C332">
        <v>33000</v>
      </c>
      <c r="D332" s="1">
        <v>43467</v>
      </c>
      <c r="E332" s="5">
        <v>999447174.79999995</v>
      </c>
      <c r="H332">
        <v>330</v>
      </c>
      <c r="I332" t="s">
        <v>387</v>
      </c>
      <c r="J332">
        <v>20751126</v>
      </c>
      <c r="K332" s="5">
        <v>1256606123</v>
      </c>
    </row>
    <row r="333" spans="1:11" x14ac:dyDescent="0.25">
      <c r="A333">
        <v>331</v>
      </c>
      <c r="B333" t="s">
        <v>379</v>
      </c>
      <c r="C333">
        <v>11000</v>
      </c>
      <c r="D333" s="1">
        <v>43513</v>
      </c>
      <c r="E333" s="5">
        <v>2360819891</v>
      </c>
      <c r="H333">
        <v>331</v>
      </c>
      <c r="I333" t="s">
        <v>387</v>
      </c>
      <c r="J333">
        <v>20750403</v>
      </c>
      <c r="K333" s="5">
        <v>375815500</v>
      </c>
    </row>
    <row r="334" spans="1:11" x14ac:dyDescent="0.25">
      <c r="A334">
        <v>332</v>
      </c>
      <c r="B334" t="s">
        <v>379</v>
      </c>
      <c r="C334">
        <v>15000</v>
      </c>
      <c r="D334" s="1">
        <v>43354</v>
      </c>
      <c r="E334" s="5">
        <v>81315052.689999998</v>
      </c>
      <c r="H334">
        <v>332</v>
      </c>
      <c r="I334" t="s">
        <v>387</v>
      </c>
      <c r="J334">
        <v>20750410</v>
      </c>
      <c r="K334" s="5">
        <v>1017711500</v>
      </c>
    </row>
    <row r="335" spans="1:11" x14ac:dyDescent="0.25">
      <c r="A335">
        <v>333</v>
      </c>
      <c r="B335" t="s">
        <v>379</v>
      </c>
      <c r="C335">
        <v>32000</v>
      </c>
      <c r="D335" s="1">
        <v>43354</v>
      </c>
      <c r="E335" s="5">
        <v>14484617</v>
      </c>
      <c r="H335">
        <v>333</v>
      </c>
      <c r="I335" t="s">
        <v>387</v>
      </c>
      <c r="J335">
        <v>20750423</v>
      </c>
      <c r="K335" s="5">
        <v>-33736000</v>
      </c>
    </row>
    <row r="336" spans="1:11" x14ac:dyDescent="0.25">
      <c r="A336">
        <v>334</v>
      </c>
      <c r="B336" t="s">
        <v>379</v>
      </c>
      <c r="C336">
        <v>14000</v>
      </c>
      <c r="D336" s="1">
        <v>43471</v>
      </c>
      <c r="E336" s="5">
        <v>47721244.170000002</v>
      </c>
      <c r="H336">
        <v>334</v>
      </c>
      <c r="I336" t="s">
        <v>387</v>
      </c>
      <c r="J336">
        <v>20750428</v>
      </c>
      <c r="K336" s="5">
        <v>928189250</v>
      </c>
    </row>
    <row r="337" spans="1:11" x14ac:dyDescent="0.25">
      <c r="A337">
        <v>335</v>
      </c>
      <c r="B337" t="s">
        <v>379</v>
      </c>
      <c r="C337">
        <v>14000</v>
      </c>
      <c r="D337" s="1">
        <v>43487</v>
      </c>
      <c r="E337" s="5">
        <v>40386992.049999997</v>
      </c>
      <c r="H337">
        <v>335</v>
      </c>
      <c r="I337" t="s">
        <v>387</v>
      </c>
      <c r="J337">
        <v>20750512</v>
      </c>
      <c r="K337" s="5">
        <v>-223989000</v>
      </c>
    </row>
    <row r="338" spans="1:11" x14ac:dyDescent="0.25">
      <c r="A338">
        <v>336</v>
      </c>
      <c r="B338" t="s">
        <v>379</v>
      </c>
      <c r="C338">
        <v>33000</v>
      </c>
      <c r="D338" s="1">
        <v>43508</v>
      </c>
      <c r="E338" s="5">
        <v>791871967</v>
      </c>
      <c r="H338">
        <v>336</v>
      </c>
      <c r="I338" t="s">
        <v>387</v>
      </c>
      <c r="J338">
        <v>20750514</v>
      </c>
      <c r="K338" s="5">
        <v>712043500</v>
      </c>
    </row>
    <row r="339" spans="1:11" x14ac:dyDescent="0.25">
      <c r="A339">
        <v>337</v>
      </c>
      <c r="B339" t="s">
        <v>379</v>
      </c>
      <c r="C339">
        <v>14000</v>
      </c>
      <c r="D339" s="1">
        <v>43361</v>
      </c>
      <c r="E339" s="5">
        <v>40240363.350000001</v>
      </c>
      <c r="H339">
        <v>337</v>
      </c>
      <c r="I339" t="s">
        <v>387</v>
      </c>
      <c r="J339">
        <v>20750531</v>
      </c>
      <c r="K339" s="5">
        <v>467108250</v>
      </c>
    </row>
    <row r="340" spans="1:11" x14ac:dyDescent="0.25">
      <c r="A340">
        <v>338</v>
      </c>
      <c r="B340" t="s">
        <v>379</v>
      </c>
      <c r="C340">
        <v>32000</v>
      </c>
      <c r="D340" s="1">
        <v>43360</v>
      </c>
      <c r="E340" s="5">
        <v>30139282.800000001</v>
      </c>
      <c r="H340">
        <v>338</v>
      </c>
      <c r="I340" t="s">
        <v>387</v>
      </c>
      <c r="J340">
        <v>20750610</v>
      </c>
      <c r="K340" s="5">
        <v>365137300</v>
      </c>
    </row>
    <row r="341" spans="1:11" x14ac:dyDescent="0.25">
      <c r="A341">
        <v>339</v>
      </c>
      <c r="B341" t="s">
        <v>379</v>
      </c>
      <c r="C341">
        <v>11000</v>
      </c>
      <c r="D341" s="1">
        <v>43384</v>
      </c>
      <c r="E341" s="5">
        <v>1643894318</v>
      </c>
      <c r="H341">
        <v>339</v>
      </c>
      <c r="I341" t="s">
        <v>387</v>
      </c>
      <c r="J341">
        <v>20750616</v>
      </c>
      <c r="K341" s="5">
        <v>913270750</v>
      </c>
    </row>
    <row r="342" spans="1:11" x14ac:dyDescent="0.25">
      <c r="A342">
        <v>340</v>
      </c>
      <c r="B342" t="s">
        <v>379</v>
      </c>
      <c r="C342">
        <v>11000</v>
      </c>
      <c r="D342" s="1">
        <v>43365</v>
      </c>
      <c r="E342" s="5">
        <v>18432766.859999999</v>
      </c>
      <c r="H342">
        <v>340</v>
      </c>
      <c r="I342" t="s">
        <v>387</v>
      </c>
      <c r="J342">
        <v>20750712</v>
      </c>
      <c r="K342" s="5">
        <v>1845134829</v>
      </c>
    </row>
    <row r="343" spans="1:11" x14ac:dyDescent="0.25">
      <c r="A343">
        <v>341</v>
      </c>
      <c r="B343" t="s">
        <v>379</v>
      </c>
      <c r="C343">
        <v>15000</v>
      </c>
      <c r="D343" s="1">
        <v>43365</v>
      </c>
      <c r="E343" s="5">
        <v>16985</v>
      </c>
      <c r="H343">
        <v>341</v>
      </c>
      <c r="I343" t="s">
        <v>387</v>
      </c>
      <c r="J343">
        <v>20750726</v>
      </c>
      <c r="K343" s="5">
        <v>77275000</v>
      </c>
    </row>
    <row r="344" spans="1:11" x14ac:dyDescent="0.25">
      <c r="A344">
        <v>342</v>
      </c>
      <c r="B344" t="s">
        <v>379</v>
      </c>
      <c r="C344">
        <v>15000</v>
      </c>
      <c r="D344" s="1">
        <v>43367</v>
      </c>
      <c r="E344" s="5">
        <v>23404094.440000001</v>
      </c>
      <c r="H344">
        <v>342</v>
      </c>
      <c r="I344" t="s">
        <v>387</v>
      </c>
      <c r="J344">
        <v>20750817</v>
      </c>
      <c r="K344" s="5">
        <v>1443513630</v>
      </c>
    </row>
    <row r="345" spans="1:11" x14ac:dyDescent="0.25">
      <c r="A345">
        <v>343</v>
      </c>
      <c r="B345" t="s">
        <v>379</v>
      </c>
      <c r="C345">
        <v>15000</v>
      </c>
      <c r="D345" s="1">
        <v>43443</v>
      </c>
      <c r="E345" s="5">
        <v>3770454.22</v>
      </c>
      <c r="H345">
        <v>343</v>
      </c>
      <c r="I345" t="s">
        <v>387</v>
      </c>
      <c r="J345">
        <v>20750820</v>
      </c>
      <c r="K345" s="5">
        <v>875356330</v>
      </c>
    </row>
    <row r="346" spans="1:11" x14ac:dyDescent="0.25">
      <c r="A346">
        <v>344</v>
      </c>
      <c r="B346" t="s">
        <v>379</v>
      </c>
      <c r="C346">
        <v>15000</v>
      </c>
      <c r="D346" s="1">
        <v>43437</v>
      </c>
      <c r="E346" s="5">
        <v>55541816.579999998</v>
      </c>
      <c r="H346">
        <v>344</v>
      </c>
      <c r="I346" t="s">
        <v>387</v>
      </c>
      <c r="J346">
        <v>20750825</v>
      </c>
      <c r="K346" s="5">
        <v>318905201</v>
      </c>
    </row>
    <row r="347" spans="1:11" x14ac:dyDescent="0.25">
      <c r="A347">
        <v>345</v>
      </c>
      <c r="B347" t="s">
        <v>379</v>
      </c>
      <c r="C347">
        <v>11000</v>
      </c>
      <c r="D347" s="1">
        <v>43452</v>
      </c>
      <c r="E347" s="5">
        <v>1653814087</v>
      </c>
      <c r="H347">
        <v>345</v>
      </c>
      <c r="I347" t="s">
        <v>387</v>
      </c>
      <c r="J347">
        <v>20750827</v>
      </c>
      <c r="K347" s="5">
        <v>719618750</v>
      </c>
    </row>
    <row r="348" spans="1:11" x14ac:dyDescent="0.25">
      <c r="A348">
        <v>346</v>
      </c>
      <c r="B348" t="s">
        <v>379</v>
      </c>
      <c r="C348">
        <v>32000</v>
      </c>
      <c r="D348" s="1">
        <v>43370</v>
      </c>
      <c r="E348" s="5">
        <v>776800</v>
      </c>
      <c r="H348">
        <v>346</v>
      </c>
      <c r="I348" t="s">
        <v>387</v>
      </c>
      <c r="J348">
        <v>20750902</v>
      </c>
      <c r="K348" s="5">
        <v>180558000</v>
      </c>
    </row>
    <row r="349" spans="1:11" x14ac:dyDescent="0.25">
      <c r="A349">
        <v>347</v>
      </c>
      <c r="B349" t="s">
        <v>379</v>
      </c>
      <c r="C349">
        <v>32000</v>
      </c>
      <c r="D349" s="1">
        <v>43375</v>
      </c>
      <c r="E349" s="5">
        <v>4000</v>
      </c>
      <c r="H349">
        <v>347</v>
      </c>
      <c r="I349" t="s">
        <v>387</v>
      </c>
      <c r="J349">
        <v>20750906</v>
      </c>
      <c r="K349" s="5">
        <v>982781059</v>
      </c>
    </row>
    <row r="350" spans="1:11" x14ac:dyDescent="0.25">
      <c r="A350">
        <v>348</v>
      </c>
      <c r="B350" t="s">
        <v>379</v>
      </c>
      <c r="C350">
        <v>33000</v>
      </c>
      <c r="D350" s="1">
        <v>43379</v>
      </c>
      <c r="E350" s="5">
        <v>148493792.80000001</v>
      </c>
      <c r="H350">
        <v>348</v>
      </c>
      <c r="I350" t="s">
        <v>387</v>
      </c>
      <c r="J350">
        <v>20750911</v>
      </c>
      <c r="K350" s="5">
        <v>450970172</v>
      </c>
    </row>
    <row r="351" spans="1:11" x14ac:dyDescent="0.25">
      <c r="A351">
        <v>349</v>
      </c>
      <c r="B351" t="s">
        <v>379</v>
      </c>
      <c r="C351">
        <v>15000</v>
      </c>
      <c r="D351" s="1">
        <v>43383</v>
      </c>
      <c r="E351" s="5">
        <v>31733216.379999999</v>
      </c>
      <c r="H351">
        <v>349</v>
      </c>
      <c r="I351" t="s">
        <v>387</v>
      </c>
      <c r="J351">
        <v>20750916</v>
      </c>
      <c r="K351" s="5">
        <v>374059500</v>
      </c>
    </row>
    <row r="352" spans="1:11" x14ac:dyDescent="0.25">
      <c r="A352">
        <v>350</v>
      </c>
      <c r="B352" t="s">
        <v>379</v>
      </c>
      <c r="C352">
        <v>11000</v>
      </c>
      <c r="D352" s="1">
        <v>43501</v>
      </c>
      <c r="E352" s="5">
        <v>2057804914</v>
      </c>
      <c r="H352">
        <v>350</v>
      </c>
      <c r="I352" t="s">
        <v>387</v>
      </c>
      <c r="J352">
        <v>20750918</v>
      </c>
      <c r="K352" s="5">
        <v>88293000</v>
      </c>
    </row>
    <row r="353" spans="1:11" x14ac:dyDescent="0.25">
      <c r="A353">
        <v>351</v>
      </c>
      <c r="B353" t="s">
        <v>379</v>
      </c>
      <c r="C353">
        <v>11000</v>
      </c>
      <c r="D353" s="1">
        <v>43517</v>
      </c>
      <c r="E353" s="5">
        <v>1044490376</v>
      </c>
      <c r="H353">
        <v>351</v>
      </c>
      <c r="I353" t="s">
        <v>387</v>
      </c>
      <c r="J353">
        <v>20750920</v>
      </c>
      <c r="K353" s="5">
        <v>530952583.30000001</v>
      </c>
    </row>
    <row r="354" spans="1:11" x14ac:dyDescent="0.25">
      <c r="A354">
        <v>352</v>
      </c>
      <c r="B354" t="s">
        <v>379</v>
      </c>
      <c r="C354">
        <v>15000</v>
      </c>
      <c r="D354" s="1">
        <v>43389</v>
      </c>
      <c r="E354" s="5">
        <v>5323800</v>
      </c>
      <c r="H354">
        <v>352</v>
      </c>
      <c r="I354" t="s">
        <v>387</v>
      </c>
      <c r="J354">
        <v>20750923</v>
      </c>
      <c r="K354" s="5">
        <v>108688348</v>
      </c>
    </row>
    <row r="355" spans="1:11" x14ac:dyDescent="0.25">
      <c r="A355">
        <v>353</v>
      </c>
      <c r="B355" t="s">
        <v>379</v>
      </c>
      <c r="C355">
        <v>14000</v>
      </c>
      <c r="D355" s="1">
        <v>43389</v>
      </c>
      <c r="E355" s="5">
        <v>5781966.0700000003</v>
      </c>
      <c r="H355">
        <v>353</v>
      </c>
      <c r="I355" t="s">
        <v>387</v>
      </c>
      <c r="J355">
        <v>20750930</v>
      </c>
      <c r="K355" s="5">
        <v>25123250</v>
      </c>
    </row>
    <row r="356" spans="1:11" x14ac:dyDescent="0.25">
      <c r="A356">
        <v>354</v>
      </c>
      <c r="B356" t="s">
        <v>379</v>
      </c>
      <c r="C356">
        <v>32000</v>
      </c>
      <c r="D356" s="1">
        <v>43403</v>
      </c>
      <c r="E356" s="5">
        <v>10000</v>
      </c>
      <c r="H356">
        <v>354</v>
      </c>
      <c r="I356" t="s">
        <v>387</v>
      </c>
      <c r="J356">
        <v>20751010</v>
      </c>
      <c r="K356" s="5">
        <v>396125000</v>
      </c>
    </row>
    <row r="357" spans="1:11" x14ac:dyDescent="0.25">
      <c r="A357">
        <v>355</v>
      </c>
      <c r="B357" t="s">
        <v>379</v>
      </c>
      <c r="C357">
        <v>15000</v>
      </c>
      <c r="D357" s="1">
        <v>43409</v>
      </c>
      <c r="E357" s="5">
        <v>249438.2</v>
      </c>
      <c r="H357">
        <v>355</v>
      </c>
      <c r="I357" t="s">
        <v>387</v>
      </c>
      <c r="J357">
        <v>20751014</v>
      </c>
      <c r="K357" s="5">
        <v>524142350</v>
      </c>
    </row>
    <row r="358" spans="1:11" x14ac:dyDescent="0.25">
      <c r="A358">
        <v>356</v>
      </c>
      <c r="B358" t="s">
        <v>379</v>
      </c>
      <c r="C358">
        <v>14000</v>
      </c>
      <c r="D358" s="1">
        <v>43415</v>
      </c>
      <c r="E358" s="5">
        <v>87812655.290000007</v>
      </c>
      <c r="H358">
        <v>356</v>
      </c>
      <c r="I358" t="s">
        <v>387</v>
      </c>
      <c r="J358">
        <v>20751103</v>
      </c>
      <c r="K358" s="5">
        <v>273564935</v>
      </c>
    </row>
    <row r="359" spans="1:11" x14ac:dyDescent="0.25">
      <c r="A359">
        <v>357</v>
      </c>
      <c r="B359" t="s">
        <v>379</v>
      </c>
      <c r="C359">
        <v>11000</v>
      </c>
      <c r="D359" s="1">
        <v>43411</v>
      </c>
      <c r="E359" s="5">
        <v>962545579.39999998</v>
      </c>
      <c r="H359">
        <v>357</v>
      </c>
      <c r="I359" t="s">
        <v>387</v>
      </c>
      <c r="J359">
        <v>20751105</v>
      </c>
      <c r="K359" s="5">
        <v>296290294</v>
      </c>
    </row>
    <row r="360" spans="1:11" x14ac:dyDescent="0.25">
      <c r="A360">
        <v>358</v>
      </c>
      <c r="B360" t="s">
        <v>379</v>
      </c>
      <c r="C360">
        <v>15000</v>
      </c>
      <c r="D360" s="1">
        <v>43415</v>
      </c>
      <c r="E360" s="5">
        <v>516833</v>
      </c>
      <c r="H360">
        <v>358</v>
      </c>
      <c r="I360" t="s">
        <v>387</v>
      </c>
      <c r="J360">
        <v>20751127</v>
      </c>
      <c r="K360" s="5">
        <v>1642109639</v>
      </c>
    </row>
    <row r="361" spans="1:11" x14ac:dyDescent="0.25">
      <c r="A361">
        <v>359</v>
      </c>
      <c r="B361" t="s">
        <v>379</v>
      </c>
      <c r="C361">
        <v>15000</v>
      </c>
      <c r="D361" s="1">
        <v>43417</v>
      </c>
      <c r="E361" s="5">
        <v>4939911.1500000004</v>
      </c>
      <c r="H361">
        <v>359</v>
      </c>
      <c r="I361" t="s">
        <v>387</v>
      </c>
      <c r="J361">
        <v>20750422</v>
      </c>
      <c r="K361" s="5">
        <v>265195000</v>
      </c>
    </row>
    <row r="362" spans="1:11" x14ac:dyDescent="0.25">
      <c r="A362">
        <v>360</v>
      </c>
      <c r="B362" t="s">
        <v>379</v>
      </c>
      <c r="C362">
        <v>15000</v>
      </c>
      <c r="D362" s="1">
        <v>43425</v>
      </c>
      <c r="E362" s="5">
        <v>18335066.530000001</v>
      </c>
      <c r="H362">
        <v>360</v>
      </c>
      <c r="I362" t="s">
        <v>387</v>
      </c>
      <c r="J362">
        <v>20750518</v>
      </c>
      <c r="K362" s="5">
        <v>1638552330</v>
      </c>
    </row>
    <row r="363" spans="1:11" x14ac:dyDescent="0.25">
      <c r="A363">
        <v>361</v>
      </c>
      <c r="B363" t="s">
        <v>379</v>
      </c>
      <c r="C363">
        <v>14000</v>
      </c>
      <c r="D363" s="1">
        <v>43428</v>
      </c>
      <c r="E363" s="5">
        <v>51051.4</v>
      </c>
      <c r="H363">
        <v>361</v>
      </c>
      <c r="I363" t="s">
        <v>387</v>
      </c>
      <c r="J363">
        <v>20750522</v>
      </c>
      <c r="K363" s="5">
        <v>137902750</v>
      </c>
    </row>
    <row r="364" spans="1:11" x14ac:dyDescent="0.25">
      <c r="A364">
        <v>362</v>
      </c>
      <c r="B364" t="s">
        <v>379</v>
      </c>
      <c r="C364">
        <v>15000</v>
      </c>
      <c r="D364" s="1">
        <v>43427</v>
      </c>
      <c r="E364" s="5">
        <v>3605286.31</v>
      </c>
      <c r="H364">
        <v>362</v>
      </c>
      <c r="I364" t="s">
        <v>387</v>
      </c>
      <c r="J364">
        <v>20750523</v>
      </c>
      <c r="K364" s="5">
        <v>1132605250</v>
      </c>
    </row>
    <row r="365" spans="1:11" x14ac:dyDescent="0.25">
      <c r="A365">
        <v>363</v>
      </c>
      <c r="B365" t="s">
        <v>379</v>
      </c>
      <c r="C365">
        <v>32000</v>
      </c>
      <c r="D365" s="1">
        <v>43430</v>
      </c>
      <c r="E365" s="5">
        <v>71049638.819999993</v>
      </c>
      <c r="H365">
        <v>363</v>
      </c>
      <c r="I365" t="s">
        <v>387</v>
      </c>
      <c r="J365">
        <v>20750608</v>
      </c>
      <c r="K365" s="5">
        <v>763656675.29999995</v>
      </c>
    </row>
    <row r="366" spans="1:11" x14ac:dyDescent="0.25">
      <c r="A366">
        <v>364</v>
      </c>
      <c r="B366" t="s">
        <v>379</v>
      </c>
      <c r="C366">
        <v>14000</v>
      </c>
      <c r="D366" s="1">
        <v>43531</v>
      </c>
      <c r="E366" s="5">
        <v>518987287.60000002</v>
      </c>
      <c r="H366">
        <v>364</v>
      </c>
      <c r="I366" t="s">
        <v>387</v>
      </c>
      <c r="J366">
        <v>20750624</v>
      </c>
      <c r="K366" s="5">
        <v>203517176.30000001</v>
      </c>
    </row>
    <row r="367" spans="1:11" x14ac:dyDescent="0.25">
      <c r="A367">
        <v>365</v>
      </c>
      <c r="B367" t="s">
        <v>379</v>
      </c>
      <c r="C367">
        <v>14000</v>
      </c>
      <c r="D367" s="1">
        <v>43461</v>
      </c>
      <c r="E367" s="5">
        <v>47432826.32</v>
      </c>
      <c r="H367">
        <v>365</v>
      </c>
      <c r="I367" t="s">
        <v>387</v>
      </c>
      <c r="J367">
        <v>20750729</v>
      </c>
      <c r="K367" s="5">
        <v>1483656000</v>
      </c>
    </row>
    <row r="368" spans="1:11" x14ac:dyDescent="0.25">
      <c r="A368">
        <v>366</v>
      </c>
      <c r="B368" t="s">
        <v>379</v>
      </c>
      <c r="C368">
        <v>15000</v>
      </c>
      <c r="D368" s="1">
        <v>43440</v>
      </c>
      <c r="E368" s="5">
        <v>1929208.24</v>
      </c>
      <c r="H368">
        <v>366</v>
      </c>
      <c r="I368" t="s">
        <v>387</v>
      </c>
      <c r="J368">
        <v>20750804</v>
      </c>
      <c r="K368" s="5">
        <v>128850000</v>
      </c>
    </row>
    <row r="369" spans="1:11" x14ac:dyDescent="0.25">
      <c r="A369">
        <v>367</v>
      </c>
      <c r="B369" t="s">
        <v>379</v>
      </c>
      <c r="C369">
        <v>15000</v>
      </c>
      <c r="D369" s="1">
        <v>43450</v>
      </c>
      <c r="E369" s="5">
        <v>22997187.530000001</v>
      </c>
      <c r="H369">
        <v>367</v>
      </c>
      <c r="I369" t="s">
        <v>387</v>
      </c>
      <c r="J369">
        <v>20750810</v>
      </c>
      <c r="K369" s="5">
        <v>271826000</v>
      </c>
    </row>
    <row r="370" spans="1:11" x14ac:dyDescent="0.25">
      <c r="A370">
        <v>368</v>
      </c>
      <c r="B370" t="s">
        <v>379</v>
      </c>
      <c r="C370">
        <v>14000</v>
      </c>
      <c r="D370" s="1">
        <v>43500</v>
      </c>
      <c r="E370" s="5">
        <v>77155949.230000004</v>
      </c>
      <c r="H370">
        <v>368</v>
      </c>
      <c r="I370" t="s">
        <v>387</v>
      </c>
      <c r="J370">
        <v>20750811</v>
      </c>
      <c r="K370" s="5">
        <v>51917500</v>
      </c>
    </row>
    <row r="371" spans="1:11" x14ac:dyDescent="0.25">
      <c r="A371">
        <v>369</v>
      </c>
      <c r="B371" t="s">
        <v>379</v>
      </c>
      <c r="C371">
        <v>33000</v>
      </c>
      <c r="D371" s="1">
        <v>43456</v>
      </c>
      <c r="E371" s="5">
        <v>74906399</v>
      </c>
      <c r="H371">
        <v>369</v>
      </c>
      <c r="I371" t="s">
        <v>387</v>
      </c>
      <c r="J371">
        <v>20750812</v>
      </c>
      <c r="K371" s="5">
        <v>841777000</v>
      </c>
    </row>
    <row r="372" spans="1:11" x14ac:dyDescent="0.25">
      <c r="A372">
        <v>370</v>
      </c>
      <c r="B372" t="s">
        <v>379</v>
      </c>
      <c r="C372">
        <v>15000</v>
      </c>
      <c r="D372" s="1">
        <v>43457</v>
      </c>
      <c r="E372" s="5">
        <v>7645510.3099999996</v>
      </c>
      <c r="H372">
        <v>370</v>
      </c>
      <c r="I372" t="s">
        <v>387</v>
      </c>
      <c r="J372">
        <v>20750816</v>
      </c>
      <c r="K372" s="5">
        <v>33899250</v>
      </c>
    </row>
    <row r="373" spans="1:11" x14ac:dyDescent="0.25">
      <c r="A373">
        <v>371</v>
      </c>
      <c r="B373" t="s">
        <v>379</v>
      </c>
      <c r="C373">
        <v>14000</v>
      </c>
      <c r="D373" s="1">
        <v>43469</v>
      </c>
      <c r="E373" s="5">
        <v>505026868</v>
      </c>
      <c r="H373">
        <v>371</v>
      </c>
      <c r="I373" t="s">
        <v>387</v>
      </c>
      <c r="J373">
        <v>20750818</v>
      </c>
      <c r="K373" s="5">
        <v>661300450</v>
      </c>
    </row>
    <row r="374" spans="1:11" x14ac:dyDescent="0.25">
      <c r="A374">
        <v>372</v>
      </c>
      <c r="B374" t="s">
        <v>379</v>
      </c>
      <c r="C374">
        <v>32000</v>
      </c>
      <c r="D374" s="1">
        <v>43464</v>
      </c>
      <c r="E374" s="5">
        <v>5000</v>
      </c>
      <c r="H374">
        <v>372</v>
      </c>
      <c r="I374" t="s">
        <v>387</v>
      </c>
      <c r="J374">
        <v>20750823</v>
      </c>
      <c r="K374" s="5">
        <v>499320150</v>
      </c>
    </row>
    <row r="375" spans="1:11" x14ac:dyDescent="0.25">
      <c r="A375">
        <v>373</v>
      </c>
      <c r="B375" t="s">
        <v>379</v>
      </c>
      <c r="C375">
        <v>33000</v>
      </c>
      <c r="D375" s="1">
        <v>43477</v>
      </c>
      <c r="E375" s="5">
        <v>510690701</v>
      </c>
      <c r="H375">
        <v>373</v>
      </c>
      <c r="I375" t="s">
        <v>387</v>
      </c>
      <c r="J375">
        <v>20750826</v>
      </c>
      <c r="K375" s="5">
        <v>406926000</v>
      </c>
    </row>
    <row r="376" spans="1:11" x14ac:dyDescent="0.25">
      <c r="A376">
        <v>374</v>
      </c>
      <c r="B376" t="s">
        <v>379</v>
      </c>
      <c r="C376">
        <v>14000</v>
      </c>
      <c r="D376" s="1">
        <v>43477</v>
      </c>
      <c r="E376" s="5">
        <v>689642.84</v>
      </c>
      <c r="H376">
        <v>374</v>
      </c>
      <c r="I376" t="s">
        <v>387</v>
      </c>
      <c r="J376">
        <v>20750828</v>
      </c>
      <c r="K376" s="5">
        <v>450760250</v>
      </c>
    </row>
    <row r="377" spans="1:11" x14ac:dyDescent="0.25">
      <c r="A377">
        <v>375</v>
      </c>
      <c r="B377" t="s">
        <v>379</v>
      </c>
      <c r="C377">
        <v>32000</v>
      </c>
      <c r="D377" s="1">
        <v>43482</v>
      </c>
      <c r="E377" s="5">
        <v>202151.11</v>
      </c>
      <c r="H377">
        <v>375</v>
      </c>
      <c r="I377" t="s">
        <v>387</v>
      </c>
      <c r="J377">
        <v>20750829</v>
      </c>
      <c r="K377" s="5">
        <v>116303000</v>
      </c>
    </row>
    <row r="378" spans="1:11" x14ac:dyDescent="0.25">
      <c r="A378">
        <v>376</v>
      </c>
      <c r="B378" t="s">
        <v>379</v>
      </c>
      <c r="C378">
        <v>15000</v>
      </c>
      <c r="D378" s="1">
        <v>43486</v>
      </c>
      <c r="E378" s="5">
        <v>17418048.27</v>
      </c>
      <c r="H378">
        <v>376</v>
      </c>
      <c r="I378" t="s">
        <v>387</v>
      </c>
      <c r="J378">
        <v>20750913</v>
      </c>
      <c r="K378" s="5">
        <v>254734260.69999999</v>
      </c>
    </row>
    <row r="379" spans="1:11" x14ac:dyDescent="0.25">
      <c r="A379">
        <v>377</v>
      </c>
      <c r="B379" t="s">
        <v>379</v>
      </c>
      <c r="C379">
        <v>32000</v>
      </c>
      <c r="D379" s="1">
        <v>43496</v>
      </c>
      <c r="E379" s="5">
        <v>76200</v>
      </c>
      <c r="H379">
        <v>377</v>
      </c>
      <c r="I379" t="s">
        <v>387</v>
      </c>
      <c r="J379">
        <v>20750929</v>
      </c>
      <c r="K379" s="5">
        <v>444220166</v>
      </c>
    </row>
    <row r="380" spans="1:11" x14ac:dyDescent="0.25">
      <c r="A380">
        <v>378</v>
      </c>
      <c r="B380" t="s">
        <v>379</v>
      </c>
      <c r="C380">
        <v>32000</v>
      </c>
      <c r="D380" s="1">
        <v>43497</v>
      </c>
      <c r="E380" s="5">
        <v>2144000</v>
      </c>
      <c r="H380">
        <v>378</v>
      </c>
      <c r="I380" t="s">
        <v>387</v>
      </c>
      <c r="J380">
        <v>20751003</v>
      </c>
      <c r="K380" s="5">
        <v>173373902</v>
      </c>
    </row>
    <row r="381" spans="1:11" x14ac:dyDescent="0.25">
      <c r="A381">
        <v>379</v>
      </c>
      <c r="B381" t="s">
        <v>379</v>
      </c>
      <c r="C381">
        <v>14000</v>
      </c>
      <c r="D381" s="1">
        <v>43501</v>
      </c>
      <c r="E381" s="5">
        <v>577288029.39999998</v>
      </c>
      <c r="H381">
        <v>379</v>
      </c>
      <c r="I381" t="s">
        <v>387</v>
      </c>
      <c r="J381">
        <v>20751011</v>
      </c>
      <c r="K381" s="5">
        <v>333945577</v>
      </c>
    </row>
    <row r="382" spans="1:11" x14ac:dyDescent="0.25">
      <c r="A382">
        <v>380</v>
      </c>
      <c r="B382" t="s">
        <v>379</v>
      </c>
      <c r="C382">
        <v>32000</v>
      </c>
      <c r="D382" s="1">
        <v>43500</v>
      </c>
      <c r="E382" s="5">
        <v>18125</v>
      </c>
      <c r="H382">
        <v>380</v>
      </c>
      <c r="I382" t="s">
        <v>387</v>
      </c>
      <c r="J382">
        <v>20751017</v>
      </c>
      <c r="K382" s="5">
        <v>1043414758</v>
      </c>
    </row>
    <row r="383" spans="1:11" x14ac:dyDescent="0.25">
      <c r="A383">
        <v>381</v>
      </c>
      <c r="B383" t="s">
        <v>379</v>
      </c>
      <c r="C383">
        <v>14000</v>
      </c>
      <c r="D383" s="1">
        <v>43514</v>
      </c>
      <c r="E383" s="5">
        <v>57005766.909999996</v>
      </c>
      <c r="H383">
        <v>381</v>
      </c>
      <c r="I383" t="s">
        <v>387</v>
      </c>
      <c r="J383">
        <v>20751112</v>
      </c>
      <c r="K383" s="5">
        <v>122400176.3</v>
      </c>
    </row>
    <row r="384" spans="1:11" x14ac:dyDescent="0.25">
      <c r="A384">
        <v>382</v>
      </c>
      <c r="B384" t="s">
        <v>379</v>
      </c>
      <c r="C384">
        <v>32000</v>
      </c>
      <c r="D384" s="1">
        <v>43499</v>
      </c>
      <c r="E384" s="5">
        <v>790408</v>
      </c>
      <c r="H384">
        <v>382</v>
      </c>
      <c r="I384" t="s">
        <v>387</v>
      </c>
      <c r="J384">
        <v>20751119</v>
      </c>
      <c r="K384" s="5">
        <v>775243711.39999998</v>
      </c>
    </row>
    <row r="385" spans="1:11" x14ac:dyDescent="0.25">
      <c r="A385">
        <v>383</v>
      </c>
      <c r="B385" t="s">
        <v>379</v>
      </c>
      <c r="C385">
        <v>14000</v>
      </c>
      <c r="D385" s="1">
        <v>43506</v>
      </c>
      <c r="E385" s="5">
        <v>72918638.109999999</v>
      </c>
      <c r="H385">
        <v>383</v>
      </c>
      <c r="I385" t="s">
        <v>387</v>
      </c>
      <c r="J385">
        <v>20750404</v>
      </c>
      <c r="K385" s="5">
        <v>580437000</v>
      </c>
    </row>
    <row r="386" spans="1:11" x14ac:dyDescent="0.25">
      <c r="A386">
        <v>384</v>
      </c>
      <c r="B386" t="s">
        <v>379</v>
      </c>
      <c r="C386">
        <v>11000</v>
      </c>
      <c r="D386" s="1">
        <v>43505</v>
      </c>
      <c r="E386" s="5">
        <v>425113297.69999999</v>
      </c>
      <c r="H386">
        <v>384</v>
      </c>
      <c r="I386" t="s">
        <v>387</v>
      </c>
      <c r="J386">
        <v>20750420</v>
      </c>
      <c r="K386" s="5">
        <v>0</v>
      </c>
    </row>
    <row r="387" spans="1:11" x14ac:dyDescent="0.25">
      <c r="A387">
        <v>385</v>
      </c>
      <c r="B387" t="s">
        <v>379</v>
      </c>
      <c r="C387">
        <v>14000</v>
      </c>
      <c r="D387" s="1">
        <v>43513</v>
      </c>
      <c r="E387" s="5">
        <v>110849253.90000001</v>
      </c>
      <c r="H387">
        <v>385</v>
      </c>
      <c r="I387" t="s">
        <v>387</v>
      </c>
      <c r="J387">
        <v>20750425</v>
      </c>
      <c r="K387" s="5">
        <v>5796271816</v>
      </c>
    </row>
    <row r="388" spans="1:11" x14ac:dyDescent="0.25">
      <c r="A388">
        <v>386</v>
      </c>
      <c r="B388" t="s">
        <v>379</v>
      </c>
      <c r="C388">
        <v>14000</v>
      </c>
      <c r="D388" s="1">
        <v>43519</v>
      </c>
      <c r="E388" s="5">
        <v>107626.44</v>
      </c>
      <c r="H388">
        <v>386</v>
      </c>
      <c r="I388" t="s">
        <v>387</v>
      </c>
      <c r="J388">
        <v>20750427</v>
      </c>
      <c r="K388" s="5">
        <v>298825000</v>
      </c>
    </row>
    <row r="389" spans="1:11" x14ac:dyDescent="0.25">
      <c r="A389">
        <v>387</v>
      </c>
      <c r="B389" t="s">
        <v>379</v>
      </c>
      <c r="C389">
        <v>15000</v>
      </c>
      <c r="D389" s="1">
        <v>43521</v>
      </c>
      <c r="E389" s="5">
        <v>15572171.689999999</v>
      </c>
      <c r="H389">
        <v>387</v>
      </c>
      <c r="I389" t="s">
        <v>387</v>
      </c>
      <c r="J389">
        <v>20750504</v>
      </c>
      <c r="K389" s="5">
        <v>861689250</v>
      </c>
    </row>
    <row r="390" spans="1:11" x14ac:dyDescent="0.25">
      <c r="A390">
        <v>388</v>
      </c>
      <c r="B390" t="s">
        <v>379</v>
      </c>
      <c r="C390">
        <v>14000</v>
      </c>
      <c r="D390" s="1">
        <v>43522</v>
      </c>
      <c r="E390" s="5">
        <v>38399067.130000003</v>
      </c>
      <c r="H390">
        <v>388</v>
      </c>
      <c r="I390" t="s">
        <v>387</v>
      </c>
      <c r="J390">
        <v>20750714</v>
      </c>
      <c r="K390" s="5">
        <v>460689750</v>
      </c>
    </row>
    <row r="391" spans="1:11" x14ac:dyDescent="0.25">
      <c r="A391">
        <v>389</v>
      </c>
      <c r="B391" t="s">
        <v>379</v>
      </c>
      <c r="C391">
        <v>15000</v>
      </c>
      <c r="D391" s="1">
        <v>43522</v>
      </c>
      <c r="E391" s="5">
        <v>28767739.870000001</v>
      </c>
      <c r="H391">
        <v>389</v>
      </c>
      <c r="I391" t="s">
        <v>387</v>
      </c>
      <c r="J391">
        <v>20750719</v>
      </c>
      <c r="K391" s="5">
        <v>85925000</v>
      </c>
    </row>
    <row r="392" spans="1:11" x14ac:dyDescent="0.25">
      <c r="A392">
        <v>390</v>
      </c>
      <c r="B392" t="s">
        <v>379</v>
      </c>
      <c r="C392">
        <v>14000</v>
      </c>
      <c r="D392" s="1">
        <v>43525</v>
      </c>
      <c r="E392" s="5">
        <v>48018122.780000001</v>
      </c>
      <c r="H392">
        <v>390</v>
      </c>
      <c r="I392" t="s">
        <v>387</v>
      </c>
      <c r="J392">
        <v>20750814</v>
      </c>
      <c r="K392" s="5">
        <v>1076226746</v>
      </c>
    </row>
    <row r="393" spans="1:11" x14ac:dyDescent="0.25">
      <c r="A393">
        <v>391</v>
      </c>
      <c r="B393" t="s">
        <v>379</v>
      </c>
      <c r="C393">
        <v>11000</v>
      </c>
      <c r="D393" s="1">
        <v>43528</v>
      </c>
      <c r="E393" s="5">
        <v>263501262</v>
      </c>
      <c r="H393">
        <v>391</v>
      </c>
      <c r="I393" t="s">
        <v>387</v>
      </c>
      <c r="J393">
        <v>20750903</v>
      </c>
      <c r="K393" s="5">
        <v>1372654515</v>
      </c>
    </row>
    <row r="394" spans="1:11" x14ac:dyDescent="0.25">
      <c r="A394">
        <v>392</v>
      </c>
      <c r="B394" t="s">
        <v>379</v>
      </c>
      <c r="C394">
        <v>33000</v>
      </c>
      <c r="D394" s="1">
        <v>43528</v>
      </c>
      <c r="E394" s="5">
        <v>302085333</v>
      </c>
      <c r="H394">
        <v>392</v>
      </c>
      <c r="I394" t="s">
        <v>387</v>
      </c>
      <c r="J394">
        <v>20750915</v>
      </c>
      <c r="K394" s="5">
        <v>275922750</v>
      </c>
    </row>
    <row r="395" spans="1:11" x14ac:dyDescent="0.25">
      <c r="A395">
        <v>393</v>
      </c>
      <c r="B395" t="s">
        <v>379</v>
      </c>
      <c r="C395">
        <v>14000</v>
      </c>
      <c r="D395" s="1">
        <v>43532</v>
      </c>
      <c r="E395" s="5">
        <v>749450.7</v>
      </c>
      <c r="H395">
        <v>393</v>
      </c>
      <c r="I395" t="s">
        <v>387</v>
      </c>
      <c r="J395">
        <v>20750917</v>
      </c>
      <c r="K395" s="5">
        <v>123795750</v>
      </c>
    </row>
    <row r="396" spans="1:11" x14ac:dyDescent="0.25">
      <c r="A396">
        <v>394</v>
      </c>
      <c r="B396" t="s">
        <v>379</v>
      </c>
      <c r="C396">
        <v>15000</v>
      </c>
      <c r="D396" s="1">
        <v>43298</v>
      </c>
      <c r="E396" s="5">
        <v>117050.5</v>
      </c>
      <c r="H396">
        <v>394</v>
      </c>
      <c r="I396" t="s">
        <v>387</v>
      </c>
      <c r="J396">
        <v>20750919</v>
      </c>
      <c r="K396" s="5">
        <v>199326500</v>
      </c>
    </row>
    <row r="397" spans="1:11" x14ac:dyDescent="0.25">
      <c r="A397">
        <v>395</v>
      </c>
      <c r="B397" t="s">
        <v>379</v>
      </c>
      <c r="C397">
        <v>33000</v>
      </c>
      <c r="D397" s="1">
        <v>43369</v>
      </c>
      <c r="E397" s="5">
        <v>954820052.29999995</v>
      </c>
      <c r="H397">
        <v>395</v>
      </c>
      <c r="I397" t="s">
        <v>387</v>
      </c>
      <c r="J397">
        <v>20751002</v>
      </c>
      <c r="K397" s="5">
        <v>354575029.80000001</v>
      </c>
    </row>
    <row r="398" spans="1:11" x14ac:dyDescent="0.25">
      <c r="A398">
        <v>396</v>
      </c>
      <c r="B398" t="s">
        <v>379</v>
      </c>
      <c r="C398">
        <v>33000</v>
      </c>
      <c r="D398" s="1">
        <v>43299</v>
      </c>
      <c r="E398" s="5">
        <v>100160313.7</v>
      </c>
      <c r="H398">
        <v>396</v>
      </c>
      <c r="I398" t="s">
        <v>387</v>
      </c>
      <c r="J398">
        <v>20751018</v>
      </c>
      <c r="K398" s="5">
        <v>279551841</v>
      </c>
    </row>
    <row r="399" spans="1:11" x14ac:dyDescent="0.25">
      <c r="A399">
        <v>397</v>
      </c>
      <c r="B399" t="s">
        <v>379</v>
      </c>
      <c r="C399">
        <v>11000</v>
      </c>
      <c r="D399" s="1">
        <v>43299</v>
      </c>
      <c r="E399" s="5">
        <v>135373102.90000001</v>
      </c>
      <c r="H399">
        <v>397</v>
      </c>
      <c r="I399" t="s">
        <v>387</v>
      </c>
      <c r="J399">
        <v>20751021</v>
      </c>
      <c r="K399" s="5">
        <v>975750420</v>
      </c>
    </row>
    <row r="400" spans="1:11" x14ac:dyDescent="0.25">
      <c r="A400">
        <v>398</v>
      </c>
      <c r="B400" t="s">
        <v>379</v>
      </c>
      <c r="C400">
        <v>11000</v>
      </c>
      <c r="D400" s="1">
        <v>43468</v>
      </c>
      <c r="E400" s="5">
        <v>1415420953</v>
      </c>
      <c r="H400">
        <v>398</v>
      </c>
      <c r="I400" t="s">
        <v>388</v>
      </c>
      <c r="J400">
        <v>20750408</v>
      </c>
      <c r="K400" s="5">
        <v>6656839</v>
      </c>
    </row>
    <row r="401" spans="1:11" x14ac:dyDescent="0.25">
      <c r="A401">
        <v>399</v>
      </c>
      <c r="B401" t="s">
        <v>379</v>
      </c>
      <c r="C401">
        <v>11000</v>
      </c>
      <c r="D401" s="1">
        <v>43489</v>
      </c>
      <c r="E401" s="5">
        <v>1307422971</v>
      </c>
      <c r="H401">
        <v>399</v>
      </c>
      <c r="I401" t="s">
        <v>388</v>
      </c>
      <c r="J401">
        <v>20750415</v>
      </c>
      <c r="K401" s="5">
        <v>71278268.459999993</v>
      </c>
    </row>
    <row r="402" spans="1:11" x14ac:dyDescent="0.25">
      <c r="A402">
        <v>400</v>
      </c>
      <c r="B402" t="s">
        <v>379</v>
      </c>
      <c r="C402">
        <v>33000</v>
      </c>
      <c r="D402" s="1">
        <v>43380</v>
      </c>
      <c r="E402" s="5">
        <v>2503824280</v>
      </c>
      <c r="H402">
        <v>400</v>
      </c>
      <c r="I402" t="s">
        <v>388</v>
      </c>
      <c r="J402">
        <v>20750418</v>
      </c>
      <c r="K402" s="5">
        <v>15845191.810000001</v>
      </c>
    </row>
    <row r="403" spans="1:11" x14ac:dyDescent="0.25">
      <c r="A403">
        <v>401</v>
      </c>
      <c r="B403" t="s">
        <v>379</v>
      </c>
      <c r="C403">
        <v>15000</v>
      </c>
      <c r="D403" s="1">
        <v>43299</v>
      </c>
      <c r="E403" s="5">
        <v>3086500</v>
      </c>
      <c r="H403">
        <v>401</v>
      </c>
      <c r="I403" t="s">
        <v>388</v>
      </c>
      <c r="J403">
        <v>20750514</v>
      </c>
      <c r="K403" s="5">
        <v>541367518.89999998</v>
      </c>
    </row>
    <row r="404" spans="1:11" x14ac:dyDescent="0.25">
      <c r="A404">
        <v>402</v>
      </c>
      <c r="B404" t="s">
        <v>379</v>
      </c>
      <c r="C404">
        <v>11000</v>
      </c>
      <c r="D404" s="1">
        <v>43359</v>
      </c>
      <c r="E404" s="5">
        <v>2472595181</v>
      </c>
      <c r="H404">
        <v>402</v>
      </c>
      <c r="I404" t="s">
        <v>388</v>
      </c>
      <c r="J404">
        <v>20750522</v>
      </c>
      <c r="K404" s="5">
        <v>1466359719</v>
      </c>
    </row>
    <row r="405" spans="1:11" x14ac:dyDescent="0.25">
      <c r="A405">
        <v>403</v>
      </c>
      <c r="B405" t="s">
        <v>379</v>
      </c>
      <c r="C405">
        <v>11000</v>
      </c>
      <c r="D405" s="1">
        <v>43300</v>
      </c>
      <c r="E405" s="5">
        <v>873120264.89999998</v>
      </c>
      <c r="H405">
        <v>403</v>
      </c>
      <c r="I405" t="s">
        <v>388</v>
      </c>
      <c r="J405">
        <v>20750604</v>
      </c>
      <c r="K405" s="5">
        <v>775249862.70000005</v>
      </c>
    </row>
    <row r="406" spans="1:11" x14ac:dyDescent="0.25">
      <c r="A406">
        <v>404</v>
      </c>
      <c r="B406" t="s">
        <v>379</v>
      </c>
      <c r="C406">
        <v>33000</v>
      </c>
      <c r="D406" s="1">
        <v>43300</v>
      </c>
      <c r="E406" s="5">
        <v>260458839.09999999</v>
      </c>
      <c r="H406">
        <v>404</v>
      </c>
      <c r="I406" t="s">
        <v>388</v>
      </c>
      <c r="J406">
        <v>20750607</v>
      </c>
      <c r="K406" s="5">
        <v>1419557902</v>
      </c>
    </row>
    <row r="407" spans="1:11" x14ac:dyDescent="0.25">
      <c r="A407">
        <v>405</v>
      </c>
      <c r="B407" t="s">
        <v>379</v>
      </c>
      <c r="C407">
        <v>11000</v>
      </c>
      <c r="D407" s="1">
        <v>43436</v>
      </c>
      <c r="E407" s="5">
        <v>1357638214</v>
      </c>
      <c r="H407">
        <v>405</v>
      </c>
      <c r="I407" t="s">
        <v>388</v>
      </c>
      <c r="J407">
        <v>20750624</v>
      </c>
      <c r="K407" s="5">
        <v>5408431556</v>
      </c>
    </row>
    <row r="408" spans="1:11" x14ac:dyDescent="0.25">
      <c r="A408">
        <v>406</v>
      </c>
      <c r="B408" t="s">
        <v>379</v>
      </c>
      <c r="C408">
        <v>33000</v>
      </c>
      <c r="D408" s="1">
        <v>43359</v>
      </c>
      <c r="E408" s="5">
        <v>1404666556</v>
      </c>
      <c r="H408">
        <v>406</v>
      </c>
      <c r="I408" t="s">
        <v>388</v>
      </c>
      <c r="J408">
        <v>20750629</v>
      </c>
      <c r="K408" s="5">
        <v>114581010.40000001</v>
      </c>
    </row>
    <row r="409" spans="1:11" x14ac:dyDescent="0.25">
      <c r="A409">
        <v>407</v>
      </c>
      <c r="B409" t="s">
        <v>379</v>
      </c>
      <c r="C409">
        <v>33000</v>
      </c>
      <c r="D409" s="1">
        <v>43355</v>
      </c>
      <c r="E409" s="5">
        <v>505599973.39999998</v>
      </c>
      <c r="H409">
        <v>407</v>
      </c>
      <c r="I409" t="s">
        <v>388</v>
      </c>
      <c r="J409">
        <v>20750705</v>
      </c>
      <c r="K409" s="5">
        <v>52327255.359999999</v>
      </c>
    </row>
    <row r="410" spans="1:11" x14ac:dyDescent="0.25">
      <c r="A410">
        <v>408</v>
      </c>
      <c r="B410" t="s">
        <v>379</v>
      </c>
      <c r="C410">
        <v>33000</v>
      </c>
      <c r="D410" s="1">
        <v>43485</v>
      </c>
      <c r="E410" s="5">
        <v>1104934307</v>
      </c>
      <c r="H410">
        <v>408</v>
      </c>
      <c r="I410" t="s">
        <v>388</v>
      </c>
      <c r="J410">
        <v>20750708</v>
      </c>
      <c r="K410" s="5">
        <v>338901169</v>
      </c>
    </row>
    <row r="411" spans="1:11" x14ac:dyDescent="0.25">
      <c r="A411">
        <v>409</v>
      </c>
      <c r="B411" t="s">
        <v>379</v>
      </c>
      <c r="C411">
        <v>33000</v>
      </c>
      <c r="D411" s="1">
        <v>43353</v>
      </c>
      <c r="E411" s="5">
        <v>3816976659</v>
      </c>
      <c r="H411">
        <v>409</v>
      </c>
      <c r="I411" t="s">
        <v>388</v>
      </c>
      <c r="J411">
        <v>20750726</v>
      </c>
      <c r="K411" s="5">
        <v>263499248.59999999</v>
      </c>
    </row>
    <row r="412" spans="1:11" x14ac:dyDescent="0.25">
      <c r="A412">
        <v>410</v>
      </c>
      <c r="B412" t="s">
        <v>379</v>
      </c>
      <c r="C412">
        <v>15000</v>
      </c>
      <c r="D412" s="1">
        <v>43303</v>
      </c>
      <c r="E412" s="5">
        <v>22187125.120000001</v>
      </c>
      <c r="H412">
        <v>410</v>
      </c>
      <c r="I412" t="s">
        <v>388</v>
      </c>
      <c r="J412">
        <v>20750805</v>
      </c>
      <c r="K412" s="5">
        <v>595350438.79999995</v>
      </c>
    </row>
    <row r="413" spans="1:11" x14ac:dyDescent="0.25">
      <c r="A413">
        <v>411</v>
      </c>
      <c r="B413" t="s">
        <v>379</v>
      </c>
      <c r="C413">
        <v>11000</v>
      </c>
      <c r="D413" s="1">
        <v>43366</v>
      </c>
      <c r="E413" s="5">
        <v>1346662896</v>
      </c>
      <c r="H413">
        <v>411</v>
      </c>
      <c r="I413" t="s">
        <v>388</v>
      </c>
      <c r="J413">
        <v>20750816</v>
      </c>
      <c r="K413" s="5">
        <v>267170249.80000001</v>
      </c>
    </row>
    <row r="414" spans="1:11" x14ac:dyDescent="0.25">
      <c r="A414">
        <v>412</v>
      </c>
      <c r="B414" t="s">
        <v>379</v>
      </c>
      <c r="C414">
        <v>14000</v>
      </c>
      <c r="D414" s="1">
        <v>43403</v>
      </c>
      <c r="E414" s="5">
        <v>50961844.600000001</v>
      </c>
      <c r="H414">
        <v>412</v>
      </c>
      <c r="I414" t="s">
        <v>388</v>
      </c>
      <c r="J414">
        <v>20750819</v>
      </c>
      <c r="K414" s="5">
        <v>487424346.19999999</v>
      </c>
    </row>
    <row r="415" spans="1:11" x14ac:dyDescent="0.25">
      <c r="A415">
        <v>413</v>
      </c>
      <c r="B415" t="s">
        <v>379</v>
      </c>
      <c r="C415">
        <v>11000</v>
      </c>
      <c r="D415" s="1">
        <v>43363</v>
      </c>
      <c r="E415" s="5">
        <v>1192269465</v>
      </c>
      <c r="H415">
        <v>413</v>
      </c>
      <c r="I415" t="s">
        <v>388</v>
      </c>
      <c r="J415">
        <v>20750823</v>
      </c>
      <c r="K415" s="5">
        <v>894110408.10000002</v>
      </c>
    </row>
    <row r="416" spans="1:11" x14ac:dyDescent="0.25">
      <c r="A416">
        <v>414</v>
      </c>
      <c r="B416" t="s">
        <v>379</v>
      </c>
      <c r="C416">
        <v>11000</v>
      </c>
      <c r="D416" s="1">
        <v>43304</v>
      </c>
      <c r="E416" s="5">
        <v>708187307.89999998</v>
      </c>
      <c r="H416">
        <v>414</v>
      </c>
      <c r="I416" t="s">
        <v>388</v>
      </c>
      <c r="J416">
        <v>20750824</v>
      </c>
      <c r="K416" s="5">
        <v>1492202647</v>
      </c>
    </row>
    <row r="417" spans="1:11" x14ac:dyDescent="0.25">
      <c r="A417">
        <v>415</v>
      </c>
      <c r="B417" t="s">
        <v>379</v>
      </c>
      <c r="C417">
        <v>33000</v>
      </c>
      <c r="D417" s="1">
        <v>43304</v>
      </c>
      <c r="E417" s="5">
        <v>1041088098</v>
      </c>
      <c r="H417">
        <v>415</v>
      </c>
      <c r="I417" t="s">
        <v>388</v>
      </c>
      <c r="J417">
        <v>20750915</v>
      </c>
      <c r="K417" s="5">
        <v>353671670.30000001</v>
      </c>
    </row>
    <row r="418" spans="1:11" x14ac:dyDescent="0.25">
      <c r="A418">
        <v>416</v>
      </c>
      <c r="B418" t="s">
        <v>379</v>
      </c>
      <c r="C418">
        <v>33000</v>
      </c>
      <c r="D418" s="1">
        <v>43386</v>
      </c>
      <c r="E418" s="5">
        <v>1055929991</v>
      </c>
      <c r="H418">
        <v>416</v>
      </c>
      <c r="I418" t="s">
        <v>388</v>
      </c>
      <c r="J418">
        <v>20750918</v>
      </c>
      <c r="K418" s="5">
        <v>2285343495</v>
      </c>
    </row>
    <row r="419" spans="1:11" x14ac:dyDescent="0.25">
      <c r="A419">
        <v>417</v>
      </c>
      <c r="B419" t="s">
        <v>379</v>
      </c>
      <c r="C419">
        <v>33000</v>
      </c>
      <c r="D419" s="1">
        <v>43387</v>
      </c>
      <c r="E419" s="5">
        <v>666356549.39999998</v>
      </c>
      <c r="H419">
        <v>417</v>
      </c>
      <c r="I419" t="s">
        <v>388</v>
      </c>
      <c r="J419">
        <v>20750919</v>
      </c>
      <c r="K419" s="5">
        <v>1541475038</v>
      </c>
    </row>
    <row r="420" spans="1:11" x14ac:dyDescent="0.25">
      <c r="A420">
        <v>418</v>
      </c>
      <c r="B420" t="s">
        <v>379</v>
      </c>
      <c r="C420">
        <v>33000</v>
      </c>
      <c r="D420" s="1">
        <v>43306</v>
      </c>
      <c r="E420" s="5">
        <v>313452223.39999998</v>
      </c>
      <c r="H420">
        <v>418</v>
      </c>
      <c r="I420" t="s">
        <v>388</v>
      </c>
      <c r="J420">
        <v>20751004</v>
      </c>
      <c r="K420" s="5">
        <v>1270800953</v>
      </c>
    </row>
    <row r="421" spans="1:11" x14ac:dyDescent="0.25">
      <c r="A421">
        <v>419</v>
      </c>
      <c r="B421" t="s">
        <v>379</v>
      </c>
      <c r="C421">
        <v>15000</v>
      </c>
      <c r="D421" s="1">
        <v>43307</v>
      </c>
      <c r="E421" s="5">
        <v>6376789.3399999999</v>
      </c>
      <c r="H421">
        <v>419</v>
      </c>
      <c r="I421" t="s">
        <v>388</v>
      </c>
      <c r="J421">
        <v>20751006</v>
      </c>
      <c r="K421" s="5">
        <v>700497450.70000005</v>
      </c>
    </row>
    <row r="422" spans="1:11" x14ac:dyDescent="0.25">
      <c r="A422">
        <v>420</v>
      </c>
      <c r="B422" t="s">
        <v>379</v>
      </c>
      <c r="C422">
        <v>11000</v>
      </c>
      <c r="D422" s="1">
        <v>43503</v>
      </c>
      <c r="E422" s="5">
        <v>2416202160</v>
      </c>
      <c r="H422">
        <v>420</v>
      </c>
      <c r="I422" t="s">
        <v>388</v>
      </c>
      <c r="J422">
        <v>20751007</v>
      </c>
      <c r="K422" s="5">
        <v>1137268957</v>
      </c>
    </row>
    <row r="423" spans="1:11" x14ac:dyDescent="0.25">
      <c r="A423">
        <v>421</v>
      </c>
      <c r="B423" t="s">
        <v>379</v>
      </c>
      <c r="C423">
        <v>14000</v>
      </c>
      <c r="D423" s="1">
        <v>43360</v>
      </c>
      <c r="E423" s="5">
        <v>45716886.399999999</v>
      </c>
      <c r="H423">
        <v>421</v>
      </c>
      <c r="I423" t="s">
        <v>388</v>
      </c>
      <c r="J423">
        <v>20751010</v>
      </c>
      <c r="K423" s="5">
        <v>623173010.39999998</v>
      </c>
    </row>
    <row r="424" spans="1:11" x14ac:dyDescent="0.25">
      <c r="A424">
        <v>422</v>
      </c>
      <c r="B424" t="s">
        <v>379</v>
      </c>
      <c r="C424">
        <v>11000</v>
      </c>
      <c r="D424" s="1">
        <v>43311</v>
      </c>
      <c r="E424" s="5">
        <v>592462291.29999995</v>
      </c>
      <c r="H424">
        <v>422</v>
      </c>
      <c r="I424" t="s">
        <v>388</v>
      </c>
      <c r="J424">
        <v>20751017</v>
      </c>
      <c r="K424" s="5">
        <v>502974808.89999998</v>
      </c>
    </row>
    <row r="425" spans="1:11" x14ac:dyDescent="0.25">
      <c r="A425">
        <v>423</v>
      </c>
      <c r="B425" t="s">
        <v>379</v>
      </c>
      <c r="C425">
        <v>15000</v>
      </c>
      <c r="D425" s="1">
        <v>43311</v>
      </c>
      <c r="E425" s="5">
        <v>24828036.550000001</v>
      </c>
      <c r="H425">
        <v>423</v>
      </c>
      <c r="I425" t="s">
        <v>388</v>
      </c>
      <c r="J425">
        <v>20751021</v>
      </c>
      <c r="K425" s="5">
        <v>946940754.79999995</v>
      </c>
    </row>
    <row r="426" spans="1:11" x14ac:dyDescent="0.25">
      <c r="A426">
        <v>424</v>
      </c>
      <c r="B426" t="s">
        <v>379</v>
      </c>
      <c r="C426">
        <v>11000</v>
      </c>
      <c r="D426" s="1">
        <v>43485</v>
      </c>
      <c r="E426" s="5">
        <v>1388865682</v>
      </c>
      <c r="H426">
        <v>424</v>
      </c>
      <c r="I426" t="s">
        <v>388</v>
      </c>
      <c r="J426">
        <v>20751104</v>
      </c>
      <c r="K426" s="5">
        <v>217376</v>
      </c>
    </row>
    <row r="427" spans="1:11" x14ac:dyDescent="0.25">
      <c r="A427">
        <v>425</v>
      </c>
      <c r="B427" t="s">
        <v>379</v>
      </c>
      <c r="C427">
        <v>14000</v>
      </c>
      <c r="D427" s="1">
        <v>43312</v>
      </c>
      <c r="E427" s="5">
        <v>47216895.68</v>
      </c>
      <c r="H427">
        <v>425</v>
      </c>
      <c r="I427" t="s">
        <v>388</v>
      </c>
      <c r="J427">
        <v>20751109</v>
      </c>
      <c r="K427" s="5">
        <v>923739063.10000002</v>
      </c>
    </row>
    <row r="428" spans="1:11" x14ac:dyDescent="0.25">
      <c r="A428">
        <v>426</v>
      </c>
      <c r="B428" t="s">
        <v>379</v>
      </c>
      <c r="C428">
        <v>11000</v>
      </c>
      <c r="D428" s="1">
        <v>43471</v>
      </c>
      <c r="E428" s="5">
        <v>2368370292</v>
      </c>
      <c r="H428">
        <v>426</v>
      </c>
      <c r="I428" t="s">
        <v>388</v>
      </c>
      <c r="J428">
        <v>20750427</v>
      </c>
      <c r="K428" s="5">
        <v>247612440.30000001</v>
      </c>
    </row>
    <row r="429" spans="1:11" x14ac:dyDescent="0.25">
      <c r="A429">
        <v>427</v>
      </c>
      <c r="B429" t="s">
        <v>379</v>
      </c>
      <c r="C429">
        <v>33000</v>
      </c>
      <c r="D429" s="1">
        <v>43404</v>
      </c>
      <c r="E429" s="5">
        <v>510069487.39999998</v>
      </c>
      <c r="H429">
        <v>427</v>
      </c>
      <c r="I429" t="s">
        <v>388</v>
      </c>
      <c r="J429">
        <v>20750431</v>
      </c>
      <c r="K429" s="5">
        <v>870838349.79999995</v>
      </c>
    </row>
    <row r="430" spans="1:11" x14ac:dyDescent="0.25">
      <c r="A430">
        <v>428</v>
      </c>
      <c r="B430" t="s">
        <v>379</v>
      </c>
      <c r="C430">
        <v>14000</v>
      </c>
      <c r="D430" s="1">
        <v>43313</v>
      </c>
      <c r="E430" s="5">
        <v>36664266.670000002</v>
      </c>
      <c r="H430">
        <v>428</v>
      </c>
      <c r="I430" t="s">
        <v>388</v>
      </c>
      <c r="J430">
        <v>20750502</v>
      </c>
      <c r="K430" s="5">
        <v>5425762.2999999998</v>
      </c>
    </row>
    <row r="431" spans="1:11" x14ac:dyDescent="0.25">
      <c r="A431">
        <v>429</v>
      </c>
      <c r="B431" t="s">
        <v>379</v>
      </c>
      <c r="C431">
        <v>33000</v>
      </c>
      <c r="D431" s="1">
        <v>43314</v>
      </c>
      <c r="E431" s="5">
        <v>463716881.5</v>
      </c>
      <c r="H431">
        <v>429</v>
      </c>
      <c r="I431" t="s">
        <v>388</v>
      </c>
      <c r="J431">
        <v>20750509</v>
      </c>
      <c r="K431" s="5">
        <v>22380968.5</v>
      </c>
    </row>
    <row r="432" spans="1:11" x14ac:dyDescent="0.25">
      <c r="A432">
        <v>430</v>
      </c>
      <c r="B432" t="s">
        <v>379</v>
      </c>
      <c r="C432">
        <v>11000</v>
      </c>
      <c r="D432" s="1">
        <v>43433</v>
      </c>
      <c r="E432" s="5">
        <v>1195564198</v>
      </c>
      <c r="H432">
        <v>430</v>
      </c>
      <c r="I432" t="s">
        <v>388</v>
      </c>
      <c r="J432">
        <v>20750510</v>
      </c>
      <c r="K432" s="5">
        <v>788150713.70000005</v>
      </c>
    </row>
    <row r="433" spans="1:11" x14ac:dyDescent="0.25">
      <c r="A433">
        <v>431</v>
      </c>
      <c r="B433" t="s">
        <v>379</v>
      </c>
      <c r="C433">
        <v>11000</v>
      </c>
      <c r="D433" s="1">
        <v>43493</v>
      </c>
      <c r="E433" s="5">
        <v>1659987629</v>
      </c>
      <c r="H433">
        <v>431</v>
      </c>
      <c r="I433" t="s">
        <v>388</v>
      </c>
      <c r="J433">
        <v>20750521</v>
      </c>
      <c r="K433" s="5">
        <v>1496497395</v>
      </c>
    </row>
    <row r="434" spans="1:11" x14ac:dyDescent="0.25">
      <c r="A434">
        <v>432</v>
      </c>
      <c r="B434" t="s">
        <v>379</v>
      </c>
      <c r="C434">
        <v>11000</v>
      </c>
      <c r="D434" s="1">
        <v>43315</v>
      </c>
      <c r="E434" s="5">
        <v>254100544.5</v>
      </c>
      <c r="H434">
        <v>432</v>
      </c>
      <c r="I434" t="s">
        <v>388</v>
      </c>
      <c r="J434">
        <v>20750525</v>
      </c>
      <c r="K434" s="5">
        <v>1799060875</v>
      </c>
    </row>
    <row r="435" spans="1:11" x14ac:dyDescent="0.25">
      <c r="A435">
        <v>433</v>
      </c>
      <c r="B435" t="s">
        <v>379</v>
      </c>
      <c r="C435">
        <v>14000</v>
      </c>
      <c r="D435" s="1">
        <v>43366</v>
      </c>
      <c r="E435" s="5">
        <v>64583408.170000002</v>
      </c>
      <c r="H435">
        <v>433</v>
      </c>
      <c r="I435" t="s">
        <v>388</v>
      </c>
      <c r="J435">
        <v>20750609</v>
      </c>
      <c r="K435" s="5">
        <v>1362392831</v>
      </c>
    </row>
    <row r="436" spans="1:11" x14ac:dyDescent="0.25">
      <c r="A436">
        <v>434</v>
      </c>
      <c r="B436" t="s">
        <v>379</v>
      </c>
      <c r="C436">
        <v>15000</v>
      </c>
      <c r="D436" s="1">
        <v>43315</v>
      </c>
      <c r="E436" s="5">
        <v>16716240.84</v>
      </c>
      <c r="H436">
        <v>434</v>
      </c>
      <c r="I436" t="s">
        <v>388</v>
      </c>
      <c r="J436">
        <v>20750616</v>
      </c>
      <c r="K436" s="5">
        <v>3870033673</v>
      </c>
    </row>
    <row r="437" spans="1:11" x14ac:dyDescent="0.25">
      <c r="A437">
        <v>435</v>
      </c>
      <c r="B437" t="s">
        <v>379</v>
      </c>
      <c r="C437">
        <v>14000</v>
      </c>
      <c r="D437" s="1">
        <v>43317</v>
      </c>
      <c r="E437" s="5">
        <v>105950511.59999999</v>
      </c>
      <c r="H437">
        <v>435</v>
      </c>
      <c r="I437" t="s">
        <v>388</v>
      </c>
      <c r="J437">
        <v>20750621</v>
      </c>
      <c r="K437" s="5">
        <v>5666577986</v>
      </c>
    </row>
    <row r="438" spans="1:11" x14ac:dyDescent="0.25">
      <c r="A438">
        <v>436</v>
      </c>
      <c r="B438" t="s">
        <v>379</v>
      </c>
      <c r="C438">
        <v>33000</v>
      </c>
      <c r="D438" s="1">
        <v>43430</v>
      </c>
      <c r="E438" s="5">
        <v>924855889.60000002</v>
      </c>
      <c r="H438">
        <v>436</v>
      </c>
      <c r="I438" t="s">
        <v>388</v>
      </c>
      <c r="J438">
        <v>20750623</v>
      </c>
      <c r="K438" s="5">
        <v>9697335388</v>
      </c>
    </row>
    <row r="439" spans="1:11" x14ac:dyDescent="0.25">
      <c r="A439">
        <v>437</v>
      </c>
      <c r="B439" t="s">
        <v>379</v>
      </c>
      <c r="C439">
        <v>14000</v>
      </c>
      <c r="D439" s="1">
        <v>43316</v>
      </c>
      <c r="E439" s="5">
        <v>33719.839999999997</v>
      </c>
      <c r="H439">
        <v>437</v>
      </c>
      <c r="I439" t="s">
        <v>388</v>
      </c>
      <c r="J439">
        <v>20750626</v>
      </c>
      <c r="K439" s="5">
        <v>1264864354</v>
      </c>
    </row>
    <row r="440" spans="1:11" x14ac:dyDescent="0.25">
      <c r="A440">
        <v>438</v>
      </c>
      <c r="B440" t="s">
        <v>379</v>
      </c>
      <c r="C440">
        <v>15000</v>
      </c>
      <c r="D440" s="1">
        <v>43318</v>
      </c>
      <c r="E440" s="5">
        <v>30149582.739999998</v>
      </c>
      <c r="H440">
        <v>438</v>
      </c>
      <c r="I440" t="s">
        <v>388</v>
      </c>
      <c r="J440">
        <v>20750715</v>
      </c>
      <c r="K440" s="5">
        <v>1247451495</v>
      </c>
    </row>
    <row r="441" spans="1:11" x14ac:dyDescent="0.25">
      <c r="A441">
        <v>439</v>
      </c>
      <c r="B441" t="s">
        <v>379</v>
      </c>
      <c r="C441">
        <v>33000</v>
      </c>
      <c r="D441" s="1">
        <v>43460</v>
      </c>
      <c r="E441" s="5">
        <v>883124676.5</v>
      </c>
      <c r="H441">
        <v>439</v>
      </c>
      <c r="I441" t="s">
        <v>388</v>
      </c>
      <c r="J441">
        <v>20750728</v>
      </c>
      <c r="K441" s="5">
        <v>604806767.5</v>
      </c>
    </row>
    <row r="442" spans="1:11" x14ac:dyDescent="0.25">
      <c r="A442">
        <v>440</v>
      </c>
      <c r="B442" t="s">
        <v>379</v>
      </c>
      <c r="C442">
        <v>14000</v>
      </c>
      <c r="D442" s="1">
        <v>43319</v>
      </c>
      <c r="E442" s="5">
        <v>53156532.619999997</v>
      </c>
      <c r="H442">
        <v>440</v>
      </c>
      <c r="I442" t="s">
        <v>388</v>
      </c>
      <c r="J442">
        <v>20750807</v>
      </c>
      <c r="K442" s="5">
        <v>3345769408</v>
      </c>
    </row>
    <row r="443" spans="1:11" x14ac:dyDescent="0.25">
      <c r="A443">
        <v>441</v>
      </c>
      <c r="B443" t="s">
        <v>379</v>
      </c>
      <c r="C443">
        <v>33000</v>
      </c>
      <c r="D443" s="1">
        <v>43321</v>
      </c>
      <c r="E443" s="5">
        <v>2714944051</v>
      </c>
      <c r="H443">
        <v>441</v>
      </c>
      <c r="I443" t="s">
        <v>388</v>
      </c>
      <c r="J443">
        <v>20750817</v>
      </c>
      <c r="K443" s="5">
        <v>429934880</v>
      </c>
    </row>
    <row r="444" spans="1:11" x14ac:dyDescent="0.25">
      <c r="A444">
        <v>442</v>
      </c>
      <c r="B444" t="s">
        <v>379</v>
      </c>
      <c r="C444">
        <v>11000</v>
      </c>
      <c r="D444" s="1">
        <v>43321</v>
      </c>
      <c r="E444" s="5">
        <v>2517818524</v>
      </c>
      <c r="H444">
        <v>442</v>
      </c>
      <c r="I444" t="s">
        <v>388</v>
      </c>
      <c r="J444">
        <v>20750820</v>
      </c>
      <c r="K444" s="5">
        <v>740831239.89999998</v>
      </c>
    </row>
    <row r="445" spans="1:11" x14ac:dyDescent="0.25">
      <c r="A445">
        <v>443</v>
      </c>
      <c r="B445" t="s">
        <v>379</v>
      </c>
      <c r="C445">
        <v>33000</v>
      </c>
      <c r="D445" s="1">
        <v>43495</v>
      </c>
      <c r="E445" s="5">
        <v>684262399.10000002</v>
      </c>
      <c r="H445">
        <v>443</v>
      </c>
      <c r="I445" t="s">
        <v>388</v>
      </c>
      <c r="J445">
        <v>20750826</v>
      </c>
      <c r="K445" s="5">
        <v>2309470865</v>
      </c>
    </row>
    <row r="446" spans="1:11" x14ac:dyDescent="0.25">
      <c r="A446">
        <v>444</v>
      </c>
      <c r="B446" t="s">
        <v>379</v>
      </c>
      <c r="C446">
        <v>11000</v>
      </c>
      <c r="D446" s="1">
        <v>43404</v>
      </c>
      <c r="E446" s="5">
        <v>1610842422</v>
      </c>
      <c r="H446">
        <v>444</v>
      </c>
      <c r="I446" t="s">
        <v>388</v>
      </c>
      <c r="J446">
        <v>20750905</v>
      </c>
      <c r="K446" s="5">
        <v>503102990.89999998</v>
      </c>
    </row>
    <row r="447" spans="1:11" x14ac:dyDescent="0.25">
      <c r="A447">
        <v>445</v>
      </c>
      <c r="B447" t="s">
        <v>379</v>
      </c>
      <c r="C447">
        <v>14000</v>
      </c>
      <c r="D447" s="1">
        <v>43457</v>
      </c>
      <c r="E447" s="5">
        <v>51989097.759999998</v>
      </c>
      <c r="H447">
        <v>445</v>
      </c>
      <c r="I447" t="s">
        <v>388</v>
      </c>
      <c r="J447">
        <v>20750910</v>
      </c>
      <c r="K447" s="5">
        <v>348335535.60000002</v>
      </c>
    </row>
    <row r="448" spans="1:11" x14ac:dyDescent="0.25">
      <c r="A448">
        <v>446</v>
      </c>
      <c r="B448" t="s">
        <v>379</v>
      </c>
      <c r="C448">
        <v>11000</v>
      </c>
      <c r="D448" s="1">
        <v>43409</v>
      </c>
      <c r="E448" s="5">
        <v>2884178918</v>
      </c>
      <c r="H448">
        <v>446</v>
      </c>
      <c r="I448" t="s">
        <v>388</v>
      </c>
      <c r="J448">
        <v>20750912</v>
      </c>
      <c r="K448" s="5">
        <v>546476746.29999995</v>
      </c>
    </row>
    <row r="449" spans="1:11" x14ac:dyDescent="0.25">
      <c r="A449">
        <v>447</v>
      </c>
      <c r="B449" t="s">
        <v>379</v>
      </c>
      <c r="C449">
        <v>33000</v>
      </c>
      <c r="D449" s="1">
        <v>43518</v>
      </c>
      <c r="E449" s="5">
        <v>649595706.10000002</v>
      </c>
      <c r="H449">
        <v>447</v>
      </c>
      <c r="I449" t="s">
        <v>388</v>
      </c>
      <c r="J449">
        <v>20750920</v>
      </c>
      <c r="K449" s="5">
        <v>688384115</v>
      </c>
    </row>
    <row r="450" spans="1:11" x14ac:dyDescent="0.25">
      <c r="A450">
        <v>448</v>
      </c>
      <c r="B450" t="s">
        <v>379</v>
      </c>
      <c r="C450">
        <v>33000</v>
      </c>
      <c r="D450" s="1">
        <v>43418</v>
      </c>
      <c r="E450" s="5">
        <v>727704148.89999998</v>
      </c>
      <c r="H450">
        <v>448</v>
      </c>
      <c r="I450" t="s">
        <v>388</v>
      </c>
      <c r="J450">
        <v>20751008</v>
      </c>
      <c r="K450" s="5">
        <v>438138966.69999999</v>
      </c>
    </row>
    <row r="451" spans="1:11" x14ac:dyDescent="0.25">
      <c r="A451">
        <v>449</v>
      </c>
      <c r="B451" t="s">
        <v>379</v>
      </c>
      <c r="C451">
        <v>33000</v>
      </c>
      <c r="D451" s="1">
        <v>43466</v>
      </c>
      <c r="E451" s="5">
        <v>572694482.60000002</v>
      </c>
      <c r="H451">
        <v>449</v>
      </c>
      <c r="I451" t="s">
        <v>388</v>
      </c>
      <c r="J451">
        <v>20751009</v>
      </c>
      <c r="K451" s="5">
        <v>443266132.89999998</v>
      </c>
    </row>
    <row r="452" spans="1:11" x14ac:dyDescent="0.25">
      <c r="A452">
        <v>450</v>
      </c>
      <c r="B452" t="s">
        <v>379</v>
      </c>
      <c r="C452">
        <v>33000</v>
      </c>
      <c r="D452" s="1">
        <v>43509</v>
      </c>
      <c r="E452" s="5">
        <v>503282740.60000002</v>
      </c>
      <c r="H452">
        <v>450</v>
      </c>
      <c r="I452" t="s">
        <v>388</v>
      </c>
      <c r="J452">
        <v>20751013</v>
      </c>
      <c r="K452" s="5">
        <v>1100101063</v>
      </c>
    </row>
    <row r="453" spans="1:11" x14ac:dyDescent="0.25">
      <c r="A453">
        <v>451</v>
      </c>
      <c r="B453" t="s">
        <v>379</v>
      </c>
      <c r="C453">
        <v>11000</v>
      </c>
      <c r="D453" s="1">
        <v>43323</v>
      </c>
      <c r="E453" s="5">
        <v>8082337.5099999998</v>
      </c>
      <c r="H453">
        <v>451</v>
      </c>
      <c r="I453" t="s">
        <v>388</v>
      </c>
      <c r="J453">
        <v>20751108</v>
      </c>
      <c r="K453" s="5">
        <v>892106902.39999998</v>
      </c>
    </row>
    <row r="454" spans="1:11" x14ac:dyDescent="0.25">
      <c r="A454">
        <v>452</v>
      </c>
      <c r="B454" t="s">
        <v>379</v>
      </c>
      <c r="C454">
        <v>33000</v>
      </c>
      <c r="D454" s="1">
        <v>43511</v>
      </c>
      <c r="E454" s="5">
        <v>317305468.5</v>
      </c>
      <c r="H454">
        <v>452</v>
      </c>
      <c r="I454" t="s">
        <v>388</v>
      </c>
      <c r="J454">
        <v>20751118</v>
      </c>
      <c r="K454" s="5">
        <v>109993195.2</v>
      </c>
    </row>
    <row r="455" spans="1:11" x14ac:dyDescent="0.25">
      <c r="A455">
        <v>453</v>
      </c>
      <c r="B455" t="s">
        <v>379</v>
      </c>
      <c r="C455">
        <v>11000</v>
      </c>
      <c r="D455" s="1">
        <v>43482</v>
      </c>
      <c r="E455" s="5">
        <v>906553525</v>
      </c>
      <c r="H455">
        <v>453</v>
      </c>
      <c r="I455" t="s">
        <v>388</v>
      </c>
      <c r="J455">
        <v>20751120</v>
      </c>
      <c r="K455" s="5">
        <v>6976170.7000000002</v>
      </c>
    </row>
    <row r="456" spans="1:11" x14ac:dyDescent="0.25">
      <c r="A456">
        <v>454</v>
      </c>
      <c r="B456" t="s">
        <v>379</v>
      </c>
      <c r="C456">
        <v>11000</v>
      </c>
      <c r="D456" s="1">
        <v>43325</v>
      </c>
      <c r="E456" s="5">
        <v>1222060885</v>
      </c>
      <c r="H456">
        <v>454</v>
      </c>
      <c r="I456" t="s">
        <v>388</v>
      </c>
      <c r="J456">
        <v>20750414</v>
      </c>
      <c r="K456" s="5">
        <v>24733478.699999999</v>
      </c>
    </row>
    <row r="457" spans="1:11" x14ac:dyDescent="0.25">
      <c r="A457">
        <v>455</v>
      </c>
      <c r="B457" t="s">
        <v>379</v>
      </c>
      <c r="C457">
        <v>15000</v>
      </c>
      <c r="D457" s="1">
        <v>43431</v>
      </c>
      <c r="E457" s="5">
        <v>3407122.58</v>
      </c>
      <c r="H457">
        <v>455</v>
      </c>
      <c r="I457" t="s">
        <v>388</v>
      </c>
      <c r="J457">
        <v>20750428</v>
      </c>
      <c r="K457" s="5">
        <v>124068714.40000001</v>
      </c>
    </row>
    <row r="458" spans="1:11" x14ac:dyDescent="0.25">
      <c r="A458">
        <v>456</v>
      </c>
      <c r="B458" t="s">
        <v>379</v>
      </c>
      <c r="C458">
        <v>33000</v>
      </c>
      <c r="D458" s="1">
        <v>43327</v>
      </c>
      <c r="E458" s="5">
        <v>426939632.19999999</v>
      </c>
      <c r="H458">
        <v>456</v>
      </c>
      <c r="I458" t="s">
        <v>388</v>
      </c>
      <c r="J458">
        <v>20750505</v>
      </c>
      <c r="K458" s="5">
        <v>1420550771</v>
      </c>
    </row>
    <row r="459" spans="1:11" x14ac:dyDescent="0.25">
      <c r="A459">
        <v>457</v>
      </c>
      <c r="B459" t="s">
        <v>379</v>
      </c>
      <c r="C459">
        <v>15000</v>
      </c>
      <c r="D459" s="1">
        <v>43327</v>
      </c>
      <c r="E459" s="5">
        <v>242644357.69999999</v>
      </c>
      <c r="H459">
        <v>457</v>
      </c>
      <c r="I459" t="s">
        <v>388</v>
      </c>
      <c r="J459">
        <v>20750512</v>
      </c>
      <c r="K459" s="5">
        <v>683287707.20000005</v>
      </c>
    </row>
    <row r="460" spans="1:11" x14ac:dyDescent="0.25">
      <c r="A460">
        <v>458</v>
      </c>
      <c r="B460" t="s">
        <v>379</v>
      </c>
      <c r="C460">
        <v>33000</v>
      </c>
      <c r="D460" s="1">
        <v>43427</v>
      </c>
      <c r="E460" s="5">
        <v>435344194</v>
      </c>
      <c r="H460">
        <v>458</v>
      </c>
      <c r="I460" t="s">
        <v>388</v>
      </c>
      <c r="J460">
        <v>20750519</v>
      </c>
      <c r="K460" s="5">
        <v>670917558.20000005</v>
      </c>
    </row>
    <row r="461" spans="1:11" x14ac:dyDescent="0.25">
      <c r="A461">
        <v>459</v>
      </c>
      <c r="B461" t="s">
        <v>379</v>
      </c>
      <c r="C461">
        <v>32000</v>
      </c>
      <c r="D461" s="1">
        <v>43328</v>
      </c>
      <c r="E461" s="5">
        <v>9164095</v>
      </c>
      <c r="H461">
        <v>459</v>
      </c>
      <c r="I461" t="s">
        <v>388</v>
      </c>
      <c r="J461">
        <v>20750530</v>
      </c>
      <c r="K461" s="5">
        <v>201471373</v>
      </c>
    </row>
    <row r="462" spans="1:11" x14ac:dyDescent="0.25">
      <c r="A462">
        <v>460</v>
      </c>
      <c r="B462" t="s">
        <v>379</v>
      </c>
      <c r="C462">
        <v>15000</v>
      </c>
      <c r="D462" s="1">
        <v>43330</v>
      </c>
      <c r="E462" s="5">
        <v>1582296</v>
      </c>
      <c r="H462">
        <v>460</v>
      </c>
      <c r="I462" t="s">
        <v>388</v>
      </c>
      <c r="J462">
        <v>20750601</v>
      </c>
      <c r="K462" s="5">
        <v>719323680.70000005</v>
      </c>
    </row>
    <row r="463" spans="1:11" x14ac:dyDescent="0.25">
      <c r="A463">
        <v>461</v>
      </c>
      <c r="B463" t="s">
        <v>379</v>
      </c>
      <c r="C463">
        <v>11000</v>
      </c>
      <c r="D463" s="1">
        <v>43508</v>
      </c>
      <c r="E463" s="5">
        <v>1216663592</v>
      </c>
      <c r="H463">
        <v>461</v>
      </c>
      <c r="I463" t="s">
        <v>388</v>
      </c>
      <c r="J463">
        <v>20750602</v>
      </c>
      <c r="K463" s="5">
        <v>2305741637</v>
      </c>
    </row>
    <row r="464" spans="1:11" x14ac:dyDescent="0.25">
      <c r="A464">
        <v>462</v>
      </c>
      <c r="B464" t="s">
        <v>379</v>
      </c>
      <c r="C464">
        <v>15000</v>
      </c>
      <c r="D464" s="1">
        <v>43335</v>
      </c>
      <c r="E464" s="5">
        <v>8989949.5800000001</v>
      </c>
      <c r="H464">
        <v>462</v>
      </c>
      <c r="I464" t="s">
        <v>388</v>
      </c>
      <c r="J464">
        <v>20750608</v>
      </c>
      <c r="K464" s="5">
        <v>616364024.39999998</v>
      </c>
    </row>
    <row r="465" spans="1:11" x14ac:dyDescent="0.25">
      <c r="A465">
        <v>463</v>
      </c>
      <c r="B465" t="s">
        <v>379</v>
      </c>
      <c r="C465">
        <v>32000</v>
      </c>
      <c r="D465" s="1">
        <v>43336</v>
      </c>
      <c r="E465" s="5">
        <v>3390000</v>
      </c>
      <c r="H465">
        <v>463</v>
      </c>
      <c r="I465" t="s">
        <v>388</v>
      </c>
      <c r="J465">
        <v>20750613</v>
      </c>
      <c r="K465" s="5">
        <v>28603</v>
      </c>
    </row>
    <row r="466" spans="1:11" x14ac:dyDescent="0.25">
      <c r="A466">
        <v>464</v>
      </c>
      <c r="B466" t="s">
        <v>379</v>
      </c>
      <c r="C466">
        <v>11000</v>
      </c>
      <c r="D466" s="1">
        <v>43373</v>
      </c>
      <c r="E466" s="5">
        <v>4656175938</v>
      </c>
      <c r="H466">
        <v>464</v>
      </c>
      <c r="I466" t="s">
        <v>388</v>
      </c>
      <c r="J466">
        <v>20750625</v>
      </c>
      <c r="K466" s="5">
        <v>6751252975</v>
      </c>
    </row>
    <row r="467" spans="1:11" x14ac:dyDescent="0.25">
      <c r="A467">
        <v>465</v>
      </c>
      <c r="B467" t="s">
        <v>379</v>
      </c>
      <c r="C467">
        <v>14000</v>
      </c>
      <c r="D467" s="1">
        <v>43494</v>
      </c>
      <c r="E467" s="5">
        <v>57205642.350000001</v>
      </c>
      <c r="H467">
        <v>465</v>
      </c>
      <c r="I467" t="s">
        <v>388</v>
      </c>
      <c r="J467">
        <v>20750711</v>
      </c>
      <c r="K467" s="5">
        <v>373631133.5</v>
      </c>
    </row>
    <row r="468" spans="1:11" x14ac:dyDescent="0.25">
      <c r="A468">
        <v>466</v>
      </c>
      <c r="B468" t="s">
        <v>379</v>
      </c>
      <c r="C468">
        <v>11000</v>
      </c>
      <c r="D468" s="1">
        <v>43341</v>
      </c>
      <c r="E468" s="5">
        <v>1250277636</v>
      </c>
      <c r="H468">
        <v>466</v>
      </c>
      <c r="I468" t="s">
        <v>388</v>
      </c>
      <c r="J468">
        <v>20750716</v>
      </c>
      <c r="K468" s="5">
        <v>1875558898</v>
      </c>
    </row>
    <row r="469" spans="1:11" x14ac:dyDescent="0.25">
      <c r="A469">
        <v>467</v>
      </c>
      <c r="B469" t="s">
        <v>379</v>
      </c>
      <c r="C469">
        <v>15000</v>
      </c>
      <c r="D469" s="1">
        <v>43341</v>
      </c>
      <c r="E469" s="5">
        <v>60100501.229999997</v>
      </c>
      <c r="H469">
        <v>467</v>
      </c>
      <c r="I469" t="s">
        <v>388</v>
      </c>
      <c r="J469">
        <v>20750718</v>
      </c>
      <c r="K469" s="5">
        <v>2804864657</v>
      </c>
    </row>
    <row r="470" spans="1:11" x14ac:dyDescent="0.25">
      <c r="A470">
        <v>468</v>
      </c>
      <c r="B470" t="s">
        <v>379</v>
      </c>
      <c r="C470">
        <v>15000</v>
      </c>
      <c r="D470" s="1">
        <v>43340</v>
      </c>
      <c r="E470" s="5">
        <v>21788987.039999999</v>
      </c>
      <c r="H470">
        <v>468</v>
      </c>
      <c r="I470" t="s">
        <v>388</v>
      </c>
      <c r="J470">
        <v>20750725</v>
      </c>
      <c r="K470" s="5">
        <v>258553510.69999999</v>
      </c>
    </row>
    <row r="471" spans="1:11" x14ac:dyDescent="0.25">
      <c r="A471">
        <v>469</v>
      </c>
      <c r="B471" t="s">
        <v>379</v>
      </c>
      <c r="C471">
        <v>14000</v>
      </c>
      <c r="D471" s="1">
        <v>43429</v>
      </c>
      <c r="E471" s="5">
        <v>69023748.670000002</v>
      </c>
      <c r="H471">
        <v>469</v>
      </c>
      <c r="I471" t="s">
        <v>388</v>
      </c>
      <c r="J471">
        <v>20750808</v>
      </c>
      <c r="K471" s="5">
        <v>2632503.85</v>
      </c>
    </row>
    <row r="472" spans="1:11" x14ac:dyDescent="0.25">
      <c r="A472">
        <v>470</v>
      </c>
      <c r="B472" t="s">
        <v>379</v>
      </c>
      <c r="C472">
        <v>32000</v>
      </c>
      <c r="D472" s="1">
        <v>43341</v>
      </c>
      <c r="E472" s="5">
        <v>1602968</v>
      </c>
      <c r="H472">
        <v>470</v>
      </c>
      <c r="I472" t="s">
        <v>388</v>
      </c>
      <c r="J472">
        <v>20750812</v>
      </c>
      <c r="K472" s="5">
        <v>541724858</v>
      </c>
    </row>
    <row r="473" spans="1:11" x14ac:dyDescent="0.25">
      <c r="A473">
        <v>471</v>
      </c>
      <c r="B473" t="s">
        <v>379</v>
      </c>
      <c r="C473">
        <v>11000</v>
      </c>
      <c r="D473" s="1">
        <v>43344</v>
      </c>
      <c r="E473" s="5">
        <v>8057213</v>
      </c>
      <c r="H473">
        <v>471</v>
      </c>
      <c r="I473" t="s">
        <v>388</v>
      </c>
      <c r="J473">
        <v>20750908</v>
      </c>
      <c r="K473" s="5">
        <v>952884825.20000005</v>
      </c>
    </row>
    <row r="474" spans="1:11" x14ac:dyDescent="0.25">
      <c r="A474">
        <v>472</v>
      </c>
      <c r="B474" t="s">
        <v>379</v>
      </c>
      <c r="C474">
        <v>33000</v>
      </c>
      <c r="D474" s="1">
        <v>43344</v>
      </c>
      <c r="E474" s="5">
        <v>2819795</v>
      </c>
      <c r="H474">
        <v>472</v>
      </c>
      <c r="I474" t="s">
        <v>388</v>
      </c>
      <c r="J474">
        <v>20750909</v>
      </c>
      <c r="K474" s="5">
        <v>564748198.20000005</v>
      </c>
    </row>
    <row r="475" spans="1:11" x14ac:dyDescent="0.25">
      <c r="A475">
        <v>473</v>
      </c>
      <c r="B475" t="s">
        <v>379</v>
      </c>
      <c r="C475">
        <v>15000</v>
      </c>
      <c r="D475" s="1">
        <v>43347</v>
      </c>
      <c r="E475" s="5">
        <v>21013938.219999999</v>
      </c>
      <c r="H475">
        <v>473</v>
      </c>
      <c r="I475" t="s">
        <v>388</v>
      </c>
      <c r="J475">
        <v>20751002</v>
      </c>
      <c r="K475" s="5">
        <v>423182450.69999999</v>
      </c>
    </row>
    <row r="476" spans="1:11" x14ac:dyDescent="0.25">
      <c r="A476">
        <v>474</v>
      </c>
      <c r="B476" t="s">
        <v>379</v>
      </c>
      <c r="C476">
        <v>14000</v>
      </c>
      <c r="D476" s="1">
        <v>43349</v>
      </c>
      <c r="E476" s="5">
        <v>43834505.859999999</v>
      </c>
      <c r="H476">
        <v>474</v>
      </c>
      <c r="I476" t="s">
        <v>388</v>
      </c>
      <c r="J476">
        <v>20751003</v>
      </c>
      <c r="K476" s="5">
        <v>655250404.29999995</v>
      </c>
    </row>
    <row r="477" spans="1:11" x14ac:dyDescent="0.25">
      <c r="A477">
        <v>475</v>
      </c>
      <c r="B477" t="s">
        <v>379</v>
      </c>
      <c r="C477">
        <v>33000</v>
      </c>
      <c r="D477" s="1">
        <v>43444</v>
      </c>
      <c r="E477" s="5">
        <v>2021735558</v>
      </c>
      <c r="H477">
        <v>475</v>
      </c>
      <c r="I477" t="s">
        <v>388</v>
      </c>
      <c r="J477">
        <v>20751014</v>
      </c>
      <c r="K477" s="5">
        <v>738631448.39999998</v>
      </c>
    </row>
    <row r="478" spans="1:11" x14ac:dyDescent="0.25">
      <c r="A478">
        <v>476</v>
      </c>
      <c r="B478" t="s">
        <v>379</v>
      </c>
      <c r="C478">
        <v>15000</v>
      </c>
      <c r="D478" s="1">
        <v>43355</v>
      </c>
      <c r="E478" s="5">
        <v>12944857.4</v>
      </c>
      <c r="H478">
        <v>476</v>
      </c>
      <c r="I478" t="s">
        <v>388</v>
      </c>
      <c r="J478">
        <v>20751015</v>
      </c>
      <c r="K478" s="5">
        <v>762022859.29999995</v>
      </c>
    </row>
    <row r="479" spans="1:11" x14ac:dyDescent="0.25">
      <c r="A479">
        <v>477</v>
      </c>
      <c r="B479" t="s">
        <v>379</v>
      </c>
      <c r="C479">
        <v>15000</v>
      </c>
      <c r="D479" s="1">
        <v>43357</v>
      </c>
      <c r="E479" s="5">
        <v>13838911.6</v>
      </c>
      <c r="H479">
        <v>477</v>
      </c>
      <c r="I479" t="s">
        <v>388</v>
      </c>
      <c r="J479">
        <v>20751026</v>
      </c>
      <c r="K479" s="5">
        <v>3272509</v>
      </c>
    </row>
    <row r="480" spans="1:11" x14ac:dyDescent="0.25">
      <c r="A480">
        <v>478</v>
      </c>
      <c r="B480" t="s">
        <v>379</v>
      </c>
      <c r="C480">
        <v>15000</v>
      </c>
      <c r="D480" s="1">
        <v>43359</v>
      </c>
      <c r="E480" s="5">
        <v>13574922.550000001</v>
      </c>
      <c r="H480">
        <v>478</v>
      </c>
      <c r="I480" t="s">
        <v>388</v>
      </c>
      <c r="J480">
        <v>20751027</v>
      </c>
      <c r="K480" s="5">
        <v>1953226799</v>
      </c>
    </row>
    <row r="481" spans="1:11" x14ac:dyDescent="0.25">
      <c r="A481">
        <v>479</v>
      </c>
      <c r="B481" t="s">
        <v>379</v>
      </c>
      <c r="C481">
        <v>14000</v>
      </c>
      <c r="D481" s="1">
        <v>43362</v>
      </c>
      <c r="E481" s="5">
        <v>17936.38</v>
      </c>
      <c r="H481">
        <v>479</v>
      </c>
      <c r="I481" t="s">
        <v>388</v>
      </c>
      <c r="J481">
        <v>20751101</v>
      </c>
      <c r="K481" s="5">
        <v>1402421876</v>
      </c>
    </row>
    <row r="482" spans="1:11" x14ac:dyDescent="0.25">
      <c r="A482">
        <v>480</v>
      </c>
      <c r="B482" t="s">
        <v>379</v>
      </c>
      <c r="C482">
        <v>11000</v>
      </c>
      <c r="D482" s="1">
        <v>43514</v>
      </c>
      <c r="E482" s="5">
        <v>1389795307</v>
      </c>
      <c r="H482">
        <v>480</v>
      </c>
      <c r="I482" t="s">
        <v>388</v>
      </c>
      <c r="J482">
        <v>20751103</v>
      </c>
      <c r="K482" s="5">
        <v>462368017.69999999</v>
      </c>
    </row>
    <row r="483" spans="1:11" x14ac:dyDescent="0.25">
      <c r="A483">
        <v>481</v>
      </c>
      <c r="B483" t="s">
        <v>379</v>
      </c>
      <c r="C483">
        <v>32000</v>
      </c>
      <c r="D483" s="1">
        <v>43364</v>
      </c>
      <c r="E483" s="5">
        <v>2632865.75</v>
      </c>
      <c r="H483">
        <v>481</v>
      </c>
      <c r="I483" t="s">
        <v>388</v>
      </c>
      <c r="J483">
        <v>20751106</v>
      </c>
      <c r="K483" s="5">
        <v>605359662.10000002</v>
      </c>
    </row>
    <row r="484" spans="1:11" x14ac:dyDescent="0.25">
      <c r="A484">
        <v>482</v>
      </c>
      <c r="B484" t="s">
        <v>379</v>
      </c>
      <c r="C484">
        <v>32000</v>
      </c>
      <c r="D484" s="1">
        <v>43367</v>
      </c>
      <c r="E484" s="5">
        <v>139114.5</v>
      </c>
      <c r="H484">
        <v>482</v>
      </c>
      <c r="I484" t="s">
        <v>388</v>
      </c>
      <c r="J484">
        <v>20751130</v>
      </c>
      <c r="K484" s="5">
        <v>4280477.71</v>
      </c>
    </row>
    <row r="485" spans="1:11" x14ac:dyDescent="0.25">
      <c r="A485">
        <v>483</v>
      </c>
      <c r="B485" t="s">
        <v>379</v>
      </c>
      <c r="C485">
        <v>15000</v>
      </c>
      <c r="D485" s="1">
        <v>43373</v>
      </c>
      <c r="E485" s="5">
        <v>35341304.899999999</v>
      </c>
      <c r="H485">
        <v>483</v>
      </c>
      <c r="I485" t="s">
        <v>388</v>
      </c>
      <c r="J485">
        <v>20750409</v>
      </c>
      <c r="K485" s="5">
        <v>4592408.67</v>
      </c>
    </row>
    <row r="486" spans="1:11" x14ac:dyDescent="0.25">
      <c r="A486">
        <v>484</v>
      </c>
      <c r="B486" t="s">
        <v>379</v>
      </c>
      <c r="C486">
        <v>32000</v>
      </c>
      <c r="D486" s="1">
        <v>43371</v>
      </c>
      <c r="E486" s="5">
        <v>712200</v>
      </c>
      <c r="H486">
        <v>484</v>
      </c>
      <c r="I486" t="s">
        <v>388</v>
      </c>
      <c r="J486">
        <v>20750410</v>
      </c>
      <c r="K486" s="5">
        <v>10750739.5</v>
      </c>
    </row>
    <row r="487" spans="1:11" x14ac:dyDescent="0.25">
      <c r="A487">
        <v>485</v>
      </c>
      <c r="B487" t="s">
        <v>379</v>
      </c>
      <c r="C487">
        <v>14000</v>
      </c>
      <c r="D487" s="1">
        <v>43382</v>
      </c>
      <c r="E487" s="5">
        <v>106250666</v>
      </c>
      <c r="H487">
        <v>485</v>
      </c>
      <c r="I487" t="s">
        <v>388</v>
      </c>
      <c r="J487">
        <v>20750513</v>
      </c>
      <c r="K487" s="5">
        <v>578737710.89999998</v>
      </c>
    </row>
    <row r="488" spans="1:11" x14ac:dyDescent="0.25">
      <c r="A488">
        <v>486</v>
      </c>
      <c r="B488" t="s">
        <v>379</v>
      </c>
      <c r="C488">
        <v>15000</v>
      </c>
      <c r="D488" s="1">
        <v>43384</v>
      </c>
      <c r="E488" s="5">
        <v>26752577.780000001</v>
      </c>
      <c r="H488">
        <v>486</v>
      </c>
      <c r="I488" t="s">
        <v>388</v>
      </c>
      <c r="J488">
        <v>20750529</v>
      </c>
      <c r="K488" s="5">
        <v>727823801.70000005</v>
      </c>
    </row>
    <row r="489" spans="1:11" x14ac:dyDescent="0.25">
      <c r="A489">
        <v>487</v>
      </c>
      <c r="B489" t="s">
        <v>379</v>
      </c>
      <c r="C489">
        <v>14000</v>
      </c>
      <c r="D489" s="1">
        <v>43423</v>
      </c>
      <c r="E489" s="5">
        <v>48931537.420000002</v>
      </c>
      <c r="H489">
        <v>487</v>
      </c>
      <c r="I489" t="s">
        <v>388</v>
      </c>
      <c r="J489">
        <v>20750603</v>
      </c>
      <c r="K489" s="5">
        <v>3441961</v>
      </c>
    </row>
    <row r="490" spans="1:11" x14ac:dyDescent="0.25">
      <c r="A490">
        <v>488</v>
      </c>
      <c r="B490" t="s">
        <v>379</v>
      </c>
      <c r="C490">
        <v>11000</v>
      </c>
      <c r="D490" s="1">
        <v>43521</v>
      </c>
      <c r="E490" s="5">
        <v>1890070386</v>
      </c>
      <c r="H490">
        <v>488</v>
      </c>
      <c r="I490" t="s">
        <v>388</v>
      </c>
      <c r="J490">
        <v>20750605</v>
      </c>
      <c r="K490" s="5">
        <v>378652096.5</v>
      </c>
    </row>
    <row r="491" spans="1:11" x14ac:dyDescent="0.25">
      <c r="A491">
        <v>489</v>
      </c>
      <c r="B491" t="s">
        <v>379</v>
      </c>
      <c r="C491">
        <v>11000</v>
      </c>
      <c r="D491" s="1">
        <v>43395</v>
      </c>
      <c r="E491" s="5">
        <v>9840628905</v>
      </c>
      <c r="H491">
        <v>489</v>
      </c>
      <c r="I491" t="s">
        <v>388</v>
      </c>
      <c r="J491">
        <v>20750614</v>
      </c>
      <c r="K491" s="5">
        <v>1406795822</v>
      </c>
    </row>
    <row r="492" spans="1:11" x14ac:dyDescent="0.25">
      <c r="A492">
        <v>490</v>
      </c>
      <c r="B492" t="s">
        <v>379</v>
      </c>
      <c r="C492">
        <v>15000</v>
      </c>
      <c r="D492" s="1">
        <v>43396</v>
      </c>
      <c r="E492" s="5">
        <v>611100</v>
      </c>
      <c r="H492">
        <v>490</v>
      </c>
      <c r="I492" t="s">
        <v>388</v>
      </c>
      <c r="J492">
        <v>20750615</v>
      </c>
      <c r="K492" s="5">
        <v>1836603650</v>
      </c>
    </row>
    <row r="493" spans="1:11" x14ac:dyDescent="0.25">
      <c r="A493">
        <v>491</v>
      </c>
      <c r="B493" t="s">
        <v>379</v>
      </c>
      <c r="C493">
        <v>33000</v>
      </c>
      <c r="D493" s="1">
        <v>43407</v>
      </c>
      <c r="E493" s="5">
        <v>130639359</v>
      </c>
      <c r="H493">
        <v>491</v>
      </c>
      <c r="I493" t="s">
        <v>388</v>
      </c>
      <c r="J493">
        <v>20750707</v>
      </c>
      <c r="K493" s="5">
        <v>387243867.60000002</v>
      </c>
    </row>
    <row r="494" spans="1:11" x14ac:dyDescent="0.25">
      <c r="A494">
        <v>492</v>
      </c>
      <c r="B494" t="s">
        <v>379</v>
      </c>
      <c r="C494">
        <v>14000</v>
      </c>
      <c r="D494" s="1">
        <v>43409</v>
      </c>
      <c r="E494" s="5">
        <v>662159270.29999995</v>
      </c>
      <c r="H494">
        <v>492</v>
      </c>
      <c r="I494" t="s">
        <v>388</v>
      </c>
      <c r="J494">
        <v>20750710</v>
      </c>
      <c r="K494" s="5">
        <v>103446800</v>
      </c>
    </row>
    <row r="495" spans="1:11" x14ac:dyDescent="0.25">
      <c r="A495">
        <v>493</v>
      </c>
      <c r="B495" t="s">
        <v>379</v>
      </c>
      <c r="C495">
        <v>11000</v>
      </c>
      <c r="D495" s="1">
        <v>43412</v>
      </c>
      <c r="E495" s="5">
        <v>5145.21</v>
      </c>
      <c r="H495">
        <v>493</v>
      </c>
      <c r="I495" t="s">
        <v>388</v>
      </c>
      <c r="J495">
        <v>20750712</v>
      </c>
      <c r="K495" s="5">
        <v>656350683</v>
      </c>
    </row>
    <row r="496" spans="1:11" x14ac:dyDescent="0.25">
      <c r="A496">
        <v>494</v>
      </c>
      <c r="B496" t="s">
        <v>379</v>
      </c>
      <c r="C496">
        <v>11000</v>
      </c>
      <c r="D496" s="1">
        <v>43414</v>
      </c>
      <c r="E496" s="5">
        <v>68215898</v>
      </c>
      <c r="H496">
        <v>494</v>
      </c>
      <c r="I496" t="s">
        <v>388</v>
      </c>
      <c r="J496">
        <v>20750720</v>
      </c>
      <c r="K496" s="5">
        <v>589342419.70000005</v>
      </c>
    </row>
    <row r="497" spans="1:11" x14ac:dyDescent="0.25">
      <c r="A497">
        <v>495</v>
      </c>
      <c r="B497" t="s">
        <v>379</v>
      </c>
      <c r="C497">
        <v>15000</v>
      </c>
      <c r="D497" s="1">
        <v>43419</v>
      </c>
      <c r="E497" s="5">
        <v>1583008</v>
      </c>
      <c r="H497">
        <v>495</v>
      </c>
      <c r="I497" t="s">
        <v>388</v>
      </c>
      <c r="J497">
        <v>20750727</v>
      </c>
      <c r="K497" s="5">
        <v>500526910.30000001</v>
      </c>
    </row>
    <row r="498" spans="1:11" x14ac:dyDescent="0.25">
      <c r="A498">
        <v>496</v>
      </c>
      <c r="B498" t="s">
        <v>379</v>
      </c>
      <c r="C498">
        <v>15000</v>
      </c>
      <c r="D498" s="1">
        <v>43423</v>
      </c>
      <c r="E498" s="5">
        <v>3384695.3</v>
      </c>
      <c r="H498">
        <v>496</v>
      </c>
      <c r="I498" t="s">
        <v>388</v>
      </c>
      <c r="J498">
        <v>20750729</v>
      </c>
      <c r="K498" s="5">
        <v>671659479.20000005</v>
      </c>
    </row>
    <row r="499" spans="1:11" x14ac:dyDescent="0.25">
      <c r="A499">
        <v>497</v>
      </c>
      <c r="B499" t="s">
        <v>379</v>
      </c>
      <c r="C499">
        <v>33000</v>
      </c>
      <c r="D499" s="1">
        <v>43421</v>
      </c>
      <c r="E499" s="5">
        <v>102703833</v>
      </c>
      <c r="H499">
        <v>497</v>
      </c>
      <c r="I499" t="s">
        <v>388</v>
      </c>
      <c r="J499">
        <v>20750802</v>
      </c>
      <c r="K499" s="5">
        <v>447182767.5</v>
      </c>
    </row>
    <row r="500" spans="1:11" x14ac:dyDescent="0.25">
      <c r="A500">
        <v>498</v>
      </c>
      <c r="B500" t="s">
        <v>379</v>
      </c>
      <c r="C500">
        <v>11000</v>
      </c>
      <c r="D500" s="1">
        <v>43421</v>
      </c>
      <c r="E500" s="5">
        <v>170778934</v>
      </c>
      <c r="H500">
        <v>498</v>
      </c>
      <c r="I500" t="s">
        <v>388</v>
      </c>
      <c r="J500">
        <v>20750803</v>
      </c>
      <c r="K500" s="5">
        <v>780649872.70000005</v>
      </c>
    </row>
    <row r="501" spans="1:11" x14ac:dyDescent="0.25">
      <c r="A501">
        <v>499</v>
      </c>
      <c r="B501" t="s">
        <v>379</v>
      </c>
      <c r="C501">
        <v>11000</v>
      </c>
      <c r="D501" s="1">
        <v>43495</v>
      </c>
      <c r="E501" s="5">
        <v>1527541143</v>
      </c>
      <c r="H501">
        <v>499</v>
      </c>
      <c r="I501" t="s">
        <v>388</v>
      </c>
      <c r="J501">
        <v>20750806</v>
      </c>
      <c r="K501" s="5">
        <v>603396721.10000002</v>
      </c>
    </row>
    <row r="502" spans="1:11" x14ac:dyDescent="0.25">
      <c r="A502">
        <v>500</v>
      </c>
      <c r="B502" t="s">
        <v>379</v>
      </c>
      <c r="C502">
        <v>15000</v>
      </c>
      <c r="D502" s="1">
        <v>43433</v>
      </c>
      <c r="E502" s="5">
        <v>13370007.98</v>
      </c>
      <c r="H502">
        <v>500</v>
      </c>
      <c r="I502" t="s">
        <v>388</v>
      </c>
      <c r="J502">
        <v>20750809</v>
      </c>
      <c r="K502" s="5">
        <v>453476033.5</v>
      </c>
    </row>
    <row r="503" spans="1:11" x14ac:dyDescent="0.25">
      <c r="A503">
        <v>501</v>
      </c>
      <c r="B503" t="s">
        <v>379</v>
      </c>
      <c r="C503">
        <v>32000</v>
      </c>
      <c r="D503" s="1">
        <v>43434</v>
      </c>
      <c r="E503" s="5">
        <v>1617889</v>
      </c>
      <c r="H503">
        <v>501</v>
      </c>
      <c r="I503" t="s">
        <v>388</v>
      </c>
      <c r="J503">
        <v>20750813</v>
      </c>
      <c r="K503" s="5">
        <v>417816712.69999999</v>
      </c>
    </row>
    <row r="504" spans="1:11" x14ac:dyDescent="0.25">
      <c r="A504">
        <v>502</v>
      </c>
      <c r="B504" t="s">
        <v>379</v>
      </c>
      <c r="C504">
        <v>32000</v>
      </c>
      <c r="D504" s="1">
        <v>43433</v>
      </c>
      <c r="E504" s="5">
        <v>10926</v>
      </c>
      <c r="H504">
        <v>502</v>
      </c>
      <c r="I504" t="s">
        <v>388</v>
      </c>
      <c r="J504">
        <v>20750822</v>
      </c>
      <c r="K504" s="5">
        <v>1479047</v>
      </c>
    </row>
    <row r="505" spans="1:11" x14ac:dyDescent="0.25">
      <c r="A505">
        <v>503</v>
      </c>
      <c r="B505" t="s">
        <v>379</v>
      </c>
      <c r="C505">
        <v>33000</v>
      </c>
      <c r="D505" s="1">
        <v>43435</v>
      </c>
      <c r="E505" s="5">
        <v>120843</v>
      </c>
      <c r="H505">
        <v>503</v>
      </c>
      <c r="I505" t="s">
        <v>388</v>
      </c>
      <c r="J505">
        <v>20750906</v>
      </c>
      <c r="K505" s="5">
        <v>500046625.5</v>
      </c>
    </row>
    <row r="506" spans="1:11" x14ac:dyDescent="0.25">
      <c r="A506">
        <v>504</v>
      </c>
      <c r="B506" t="s">
        <v>379</v>
      </c>
      <c r="C506">
        <v>15000</v>
      </c>
      <c r="D506" s="1">
        <v>43504</v>
      </c>
      <c r="E506" s="5">
        <v>26320207.539999999</v>
      </c>
      <c r="H506">
        <v>504</v>
      </c>
      <c r="I506" t="s">
        <v>388</v>
      </c>
      <c r="J506">
        <v>20750911</v>
      </c>
      <c r="K506" s="5">
        <v>829531883</v>
      </c>
    </row>
    <row r="507" spans="1:11" x14ac:dyDescent="0.25">
      <c r="A507">
        <v>505</v>
      </c>
      <c r="B507" t="s">
        <v>379</v>
      </c>
      <c r="C507">
        <v>14000</v>
      </c>
      <c r="D507" s="1">
        <v>43451</v>
      </c>
      <c r="E507" s="5">
        <v>39003128.280000001</v>
      </c>
      <c r="H507">
        <v>505</v>
      </c>
      <c r="I507" t="s">
        <v>388</v>
      </c>
      <c r="J507">
        <v>20750917</v>
      </c>
      <c r="K507" s="5">
        <v>391464157</v>
      </c>
    </row>
    <row r="508" spans="1:11" x14ac:dyDescent="0.25">
      <c r="A508">
        <v>506</v>
      </c>
      <c r="B508" t="s">
        <v>379</v>
      </c>
      <c r="C508">
        <v>32000</v>
      </c>
      <c r="D508" s="1">
        <v>43451</v>
      </c>
      <c r="E508" s="5">
        <v>15200</v>
      </c>
      <c r="H508">
        <v>506</v>
      </c>
      <c r="I508" t="s">
        <v>388</v>
      </c>
      <c r="J508">
        <v>20751016</v>
      </c>
      <c r="K508" s="5">
        <v>1121300825</v>
      </c>
    </row>
    <row r="509" spans="1:11" x14ac:dyDescent="0.25">
      <c r="A509">
        <v>507</v>
      </c>
      <c r="B509" t="s">
        <v>379</v>
      </c>
      <c r="C509">
        <v>15000</v>
      </c>
      <c r="D509" s="1">
        <v>43476</v>
      </c>
      <c r="E509" s="5">
        <v>2707862</v>
      </c>
      <c r="H509">
        <v>507</v>
      </c>
      <c r="I509" t="s">
        <v>388</v>
      </c>
      <c r="J509">
        <v>20751018</v>
      </c>
      <c r="K509" s="5">
        <v>526838584.69999999</v>
      </c>
    </row>
    <row r="510" spans="1:11" x14ac:dyDescent="0.25">
      <c r="A510">
        <v>508</v>
      </c>
      <c r="B510" t="s">
        <v>379</v>
      </c>
      <c r="C510">
        <v>14000</v>
      </c>
      <c r="D510" s="1">
        <v>43462</v>
      </c>
      <c r="E510" s="5">
        <v>29429984.609999999</v>
      </c>
      <c r="H510">
        <v>508</v>
      </c>
      <c r="I510" t="s">
        <v>388</v>
      </c>
      <c r="J510">
        <v>20751019</v>
      </c>
      <c r="K510" s="5">
        <v>97589534.200000003</v>
      </c>
    </row>
    <row r="511" spans="1:11" x14ac:dyDescent="0.25">
      <c r="A511">
        <v>509</v>
      </c>
      <c r="B511" t="s">
        <v>379</v>
      </c>
      <c r="C511">
        <v>33000</v>
      </c>
      <c r="D511" s="1">
        <v>43463</v>
      </c>
      <c r="E511" s="5">
        <v>230906</v>
      </c>
      <c r="H511">
        <v>509</v>
      </c>
      <c r="I511" t="s">
        <v>388</v>
      </c>
      <c r="J511">
        <v>20751022</v>
      </c>
      <c r="K511" s="5">
        <v>1179160893</v>
      </c>
    </row>
    <row r="512" spans="1:11" x14ac:dyDescent="0.25">
      <c r="A512">
        <v>510</v>
      </c>
      <c r="B512" t="s">
        <v>379</v>
      </c>
      <c r="C512">
        <v>15000</v>
      </c>
      <c r="D512" s="1">
        <v>43465</v>
      </c>
      <c r="E512" s="5">
        <v>10505146.640000001</v>
      </c>
      <c r="H512">
        <v>510</v>
      </c>
      <c r="I512" t="s">
        <v>388</v>
      </c>
      <c r="J512">
        <v>20751029</v>
      </c>
      <c r="K512" s="5">
        <v>1462861867</v>
      </c>
    </row>
    <row r="513" spans="1:11" x14ac:dyDescent="0.25">
      <c r="A513">
        <v>511</v>
      </c>
      <c r="B513" t="s">
        <v>379</v>
      </c>
      <c r="C513">
        <v>11000</v>
      </c>
      <c r="D513" s="1">
        <v>43480</v>
      </c>
      <c r="E513" s="5">
        <v>338979819.60000002</v>
      </c>
      <c r="H513">
        <v>511</v>
      </c>
      <c r="I513" t="s">
        <v>388</v>
      </c>
      <c r="J513">
        <v>20751105</v>
      </c>
      <c r="K513" s="5">
        <v>638960795.39999998</v>
      </c>
    </row>
    <row r="514" spans="1:11" x14ac:dyDescent="0.25">
      <c r="A514">
        <v>512</v>
      </c>
      <c r="B514" t="s">
        <v>379</v>
      </c>
      <c r="C514">
        <v>32000</v>
      </c>
      <c r="D514" s="1">
        <v>43467</v>
      </c>
      <c r="E514" s="5">
        <v>6000</v>
      </c>
      <c r="H514">
        <v>512</v>
      </c>
      <c r="I514" t="s">
        <v>388</v>
      </c>
      <c r="J514">
        <v>20751110</v>
      </c>
      <c r="K514" s="5">
        <v>520885499.69999999</v>
      </c>
    </row>
    <row r="515" spans="1:11" x14ac:dyDescent="0.25">
      <c r="A515">
        <v>513</v>
      </c>
      <c r="B515" t="s">
        <v>379</v>
      </c>
      <c r="C515">
        <v>15000</v>
      </c>
      <c r="D515" s="1">
        <v>43471</v>
      </c>
      <c r="E515" s="5">
        <v>161887705.69999999</v>
      </c>
      <c r="H515">
        <v>513</v>
      </c>
      <c r="I515" t="s">
        <v>388</v>
      </c>
      <c r="J515">
        <v>20751111</v>
      </c>
      <c r="K515" s="5">
        <v>36940</v>
      </c>
    </row>
    <row r="516" spans="1:11" x14ac:dyDescent="0.25">
      <c r="A516">
        <v>514</v>
      </c>
      <c r="B516" t="s">
        <v>379</v>
      </c>
      <c r="C516">
        <v>14000</v>
      </c>
      <c r="D516" s="1">
        <v>43485</v>
      </c>
      <c r="E516" s="5">
        <v>46217721.219999999</v>
      </c>
      <c r="H516">
        <v>514</v>
      </c>
      <c r="I516" t="s">
        <v>388</v>
      </c>
      <c r="J516">
        <v>20751125</v>
      </c>
      <c r="K516" s="5">
        <v>40412630.539999999</v>
      </c>
    </row>
    <row r="517" spans="1:11" x14ac:dyDescent="0.25">
      <c r="A517">
        <v>515</v>
      </c>
      <c r="B517" t="s">
        <v>379</v>
      </c>
      <c r="C517">
        <v>14000</v>
      </c>
      <c r="D517" s="1">
        <v>43478</v>
      </c>
      <c r="E517" s="5">
        <v>257781834.59999999</v>
      </c>
      <c r="H517">
        <v>515</v>
      </c>
      <c r="I517" t="s">
        <v>388</v>
      </c>
      <c r="J517">
        <v>20751129</v>
      </c>
      <c r="K517" s="5">
        <v>813487913.89999998</v>
      </c>
    </row>
    <row r="518" spans="1:11" x14ac:dyDescent="0.25">
      <c r="A518">
        <v>516</v>
      </c>
      <c r="B518" t="s">
        <v>379</v>
      </c>
      <c r="C518">
        <v>15000</v>
      </c>
      <c r="D518" s="1">
        <v>43483</v>
      </c>
      <c r="E518" s="5">
        <v>12725813.85</v>
      </c>
      <c r="H518">
        <v>516</v>
      </c>
      <c r="I518" t="s">
        <v>388</v>
      </c>
      <c r="J518">
        <v>20750413</v>
      </c>
      <c r="K518" s="5">
        <v>14256537.68</v>
      </c>
    </row>
    <row r="519" spans="1:11" x14ac:dyDescent="0.25">
      <c r="A519">
        <v>517</v>
      </c>
      <c r="B519" t="s">
        <v>379</v>
      </c>
      <c r="C519">
        <v>15000</v>
      </c>
      <c r="D519" s="1">
        <v>43487</v>
      </c>
      <c r="E519" s="5">
        <v>2291670.14</v>
      </c>
      <c r="H519">
        <v>517</v>
      </c>
      <c r="I519" t="s">
        <v>388</v>
      </c>
      <c r="J519">
        <v>20750421</v>
      </c>
      <c r="K519" s="5">
        <v>44942215.649999999</v>
      </c>
    </row>
    <row r="520" spans="1:11" x14ac:dyDescent="0.25">
      <c r="A520">
        <v>518</v>
      </c>
      <c r="B520" t="s">
        <v>379</v>
      </c>
      <c r="C520">
        <v>32000</v>
      </c>
      <c r="D520" s="1">
        <v>43486</v>
      </c>
      <c r="E520" s="5">
        <v>1019000</v>
      </c>
      <c r="H520">
        <v>518</v>
      </c>
      <c r="I520" t="s">
        <v>388</v>
      </c>
      <c r="J520">
        <v>20750520</v>
      </c>
      <c r="K520" s="5">
        <v>937722724.79999995</v>
      </c>
    </row>
    <row r="521" spans="1:11" x14ac:dyDescent="0.25">
      <c r="A521">
        <v>519</v>
      </c>
      <c r="B521" t="s">
        <v>379</v>
      </c>
      <c r="C521">
        <v>32000</v>
      </c>
      <c r="D521" s="1">
        <v>43488</v>
      </c>
      <c r="E521" s="5">
        <v>7500</v>
      </c>
      <c r="H521">
        <v>519</v>
      </c>
      <c r="I521" t="s">
        <v>388</v>
      </c>
      <c r="J521">
        <v>20750527</v>
      </c>
      <c r="K521" s="5">
        <v>1688396965</v>
      </c>
    </row>
    <row r="522" spans="1:11" x14ac:dyDescent="0.25">
      <c r="A522">
        <v>520</v>
      </c>
      <c r="B522" t="s">
        <v>379</v>
      </c>
      <c r="C522">
        <v>14000</v>
      </c>
      <c r="D522" s="1">
        <v>43489</v>
      </c>
      <c r="E522" s="5">
        <v>33192994.43</v>
      </c>
      <c r="H522">
        <v>520</v>
      </c>
      <c r="I522" t="s">
        <v>388</v>
      </c>
      <c r="J522">
        <v>20750610</v>
      </c>
      <c r="K522" s="5">
        <v>1314718250</v>
      </c>
    </row>
    <row r="523" spans="1:11" x14ac:dyDescent="0.25">
      <c r="A523">
        <v>521</v>
      </c>
      <c r="B523" t="s">
        <v>379</v>
      </c>
      <c r="C523">
        <v>32000</v>
      </c>
      <c r="D523" s="1">
        <v>43489</v>
      </c>
      <c r="E523" s="5">
        <v>14800</v>
      </c>
      <c r="H523">
        <v>521</v>
      </c>
      <c r="I523" t="s">
        <v>388</v>
      </c>
      <c r="J523">
        <v>20750612</v>
      </c>
      <c r="K523" s="5">
        <v>717370502.60000002</v>
      </c>
    </row>
    <row r="524" spans="1:11" x14ac:dyDescent="0.25">
      <c r="A524">
        <v>522</v>
      </c>
      <c r="B524" t="s">
        <v>379</v>
      </c>
      <c r="C524">
        <v>32000</v>
      </c>
      <c r="D524" s="1">
        <v>43493</v>
      </c>
      <c r="E524" s="5">
        <v>5000</v>
      </c>
      <c r="H524">
        <v>522</v>
      </c>
      <c r="I524" t="s">
        <v>388</v>
      </c>
      <c r="J524">
        <v>20750622</v>
      </c>
      <c r="K524" s="5">
        <v>3306006601</v>
      </c>
    </row>
    <row r="525" spans="1:11" x14ac:dyDescent="0.25">
      <c r="A525">
        <v>523</v>
      </c>
      <c r="B525" t="s">
        <v>379</v>
      </c>
      <c r="C525">
        <v>14000</v>
      </c>
      <c r="D525" s="1">
        <v>43505</v>
      </c>
      <c r="E525" s="5">
        <v>212959.08</v>
      </c>
      <c r="H525">
        <v>523</v>
      </c>
      <c r="I525" t="s">
        <v>388</v>
      </c>
      <c r="J525">
        <v>20750704</v>
      </c>
      <c r="K525" s="5">
        <v>34774037.600000001</v>
      </c>
    </row>
    <row r="526" spans="1:11" x14ac:dyDescent="0.25">
      <c r="A526">
        <v>524</v>
      </c>
      <c r="B526" t="s">
        <v>379</v>
      </c>
      <c r="C526">
        <v>15000</v>
      </c>
      <c r="D526" s="1">
        <v>43525</v>
      </c>
      <c r="E526" s="5">
        <v>3163873.33</v>
      </c>
      <c r="H526">
        <v>524</v>
      </c>
      <c r="I526" t="s">
        <v>388</v>
      </c>
      <c r="J526">
        <v>20750714</v>
      </c>
      <c r="K526" s="5">
        <v>602666752.5</v>
      </c>
    </row>
    <row r="527" spans="1:11" x14ac:dyDescent="0.25">
      <c r="A527">
        <v>525</v>
      </c>
      <c r="B527" t="s">
        <v>379</v>
      </c>
      <c r="C527">
        <v>11000</v>
      </c>
      <c r="D527" s="1">
        <v>43532</v>
      </c>
      <c r="E527" s="5">
        <v>26116333.289999999</v>
      </c>
      <c r="H527">
        <v>525</v>
      </c>
      <c r="I527" t="s">
        <v>388</v>
      </c>
      <c r="J527">
        <v>20750719</v>
      </c>
      <c r="K527" s="5">
        <v>1939877464</v>
      </c>
    </row>
    <row r="528" spans="1:11" x14ac:dyDescent="0.25">
      <c r="A528">
        <v>526</v>
      </c>
      <c r="B528" t="s">
        <v>379</v>
      </c>
      <c r="C528">
        <v>11000</v>
      </c>
      <c r="D528" s="1">
        <v>43538</v>
      </c>
      <c r="E528" s="5">
        <v>3367631.75</v>
      </c>
      <c r="H528">
        <v>526</v>
      </c>
      <c r="I528" t="s">
        <v>388</v>
      </c>
      <c r="J528">
        <v>20750730</v>
      </c>
      <c r="K528" s="5">
        <v>1420033587</v>
      </c>
    </row>
    <row r="529" spans="1:11" x14ac:dyDescent="0.25">
      <c r="A529">
        <v>527</v>
      </c>
      <c r="B529" t="s">
        <v>379</v>
      </c>
      <c r="C529">
        <v>33000</v>
      </c>
      <c r="D529" s="1">
        <v>43403</v>
      </c>
      <c r="E529" s="5">
        <v>858159804.60000002</v>
      </c>
      <c r="H529">
        <v>527</v>
      </c>
      <c r="I529" t="s">
        <v>388</v>
      </c>
      <c r="J529">
        <v>20750801</v>
      </c>
      <c r="K529" s="5">
        <v>14496035.699999999</v>
      </c>
    </row>
    <row r="530" spans="1:11" x14ac:dyDescent="0.25">
      <c r="A530">
        <v>528</v>
      </c>
      <c r="B530" t="s">
        <v>379</v>
      </c>
      <c r="C530">
        <v>33000</v>
      </c>
      <c r="D530" s="1">
        <v>43487</v>
      </c>
      <c r="E530" s="5">
        <v>895646578.89999998</v>
      </c>
      <c r="H530">
        <v>528</v>
      </c>
      <c r="I530" t="s">
        <v>388</v>
      </c>
      <c r="J530">
        <v>20750818</v>
      </c>
      <c r="K530" s="5">
        <v>638118450.89999998</v>
      </c>
    </row>
    <row r="531" spans="1:11" x14ac:dyDescent="0.25">
      <c r="A531">
        <v>529</v>
      </c>
      <c r="B531" t="s">
        <v>379</v>
      </c>
      <c r="C531">
        <v>11000</v>
      </c>
      <c r="D531" s="1">
        <v>43368</v>
      </c>
      <c r="E531" s="5">
        <v>1650343829</v>
      </c>
      <c r="H531">
        <v>529</v>
      </c>
      <c r="I531" t="s">
        <v>388</v>
      </c>
      <c r="J531">
        <v>20750825</v>
      </c>
      <c r="K531" s="5">
        <v>2317135177</v>
      </c>
    </row>
    <row r="532" spans="1:11" x14ac:dyDescent="0.25">
      <c r="A532">
        <v>530</v>
      </c>
      <c r="B532" t="s">
        <v>379</v>
      </c>
      <c r="C532">
        <v>11000</v>
      </c>
      <c r="D532" s="1">
        <v>43406</v>
      </c>
      <c r="E532" s="5">
        <v>1512783236</v>
      </c>
      <c r="H532">
        <v>530</v>
      </c>
      <c r="I532" t="s">
        <v>388</v>
      </c>
      <c r="J532">
        <v>20750827</v>
      </c>
      <c r="K532" s="5">
        <v>3241156392</v>
      </c>
    </row>
    <row r="533" spans="1:11" x14ac:dyDescent="0.25">
      <c r="A533">
        <v>531</v>
      </c>
      <c r="B533" t="s">
        <v>379</v>
      </c>
      <c r="C533">
        <v>33000</v>
      </c>
      <c r="D533" s="1">
        <v>43417</v>
      </c>
      <c r="E533" s="5">
        <v>558711568.70000005</v>
      </c>
      <c r="H533">
        <v>531</v>
      </c>
      <c r="I533" t="s">
        <v>388</v>
      </c>
      <c r="J533">
        <v>20750901</v>
      </c>
      <c r="K533" s="5">
        <v>659651386.29999995</v>
      </c>
    </row>
    <row r="534" spans="1:11" x14ac:dyDescent="0.25">
      <c r="A534">
        <v>532</v>
      </c>
      <c r="B534" t="s">
        <v>379</v>
      </c>
      <c r="C534">
        <v>11000</v>
      </c>
      <c r="D534" s="1">
        <v>43358</v>
      </c>
      <c r="E534" s="5">
        <v>5570206.8499999996</v>
      </c>
      <c r="H534">
        <v>532</v>
      </c>
      <c r="I534" t="s">
        <v>388</v>
      </c>
      <c r="J534">
        <v>20750903</v>
      </c>
      <c r="K534" s="5">
        <v>2468865362</v>
      </c>
    </row>
    <row r="535" spans="1:11" x14ac:dyDescent="0.25">
      <c r="A535">
        <v>533</v>
      </c>
      <c r="B535" t="s">
        <v>379</v>
      </c>
      <c r="C535">
        <v>33000</v>
      </c>
      <c r="D535" s="1">
        <v>43364</v>
      </c>
      <c r="E535" s="5">
        <v>525762793.39999998</v>
      </c>
      <c r="H535">
        <v>533</v>
      </c>
      <c r="I535" t="s">
        <v>388</v>
      </c>
      <c r="J535">
        <v>20750907</v>
      </c>
      <c r="K535" s="5">
        <v>19296065</v>
      </c>
    </row>
    <row r="536" spans="1:11" x14ac:dyDescent="0.25">
      <c r="A536">
        <v>534</v>
      </c>
      <c r="B536" t="s">
        <v>379</v>
      </c>
      <c r="C536">
        <v>11000</v>
      </c>
      <c r="D536" s="1">
        <v>43496</v>
      </c>
      <c r="E536" s="5">
        <v>1514178825</v>
      </c>
      <c r="H536">
        <v>534</v>
      </c>
      <c r="I536" t="s">
        <v>388</v>
      </c>
      <c r="J536">
        <v>20750916</v>
      </c>
      <c r="K536" s="5">
        <v>785494864.10000002</v>
      </c>
    </row>
    <row r="537" spans="1:11" x14ac:dyDescent="0.25">
      <c r="A537">
        <v>535</v>
      </c>
      <c r="B537" t="s">
        <v>379</v>
      </c>
      <c r="C537">
        <v>11000</v>
      </c>
      <c r="D537" s="1">
        <v>43430</v>
      </c>
      <c r="E537" s="5">
        <v>1955772091</v>
      </c>
      <c r="H537">
        <v>535</v>
      </c>
      <c r="I537" t="s">
        <v>388</v>
      </c>
      <c r="J537">
        <v>20750929</v>
      </c>
      <c r="K537" s="5">
        <v>5309210394</v>
      </c>
    </row>
    <row r="538" spans="1:11" x14ac:dyDescent="0.25">
      <c r="A538">
        <v>536</v>
      </c>
      <c r="B538" t="s">
        <v>379</v>
      </c>
      <c r="C538">
        <v>33000</v>
      </c>
      <c r="D538" s="1">
        <v>43402</v>
      </c>
      <c r="E538" s="5">
        <v>1358213558</v>
      </c>
      <c r="H538">
        <v>536</v>
      </c>
      <c r="I538" t="s">
        <v>388</v>
      </c>
      <c r="J538">
        <v>20751001</v>
      </c>
      <c r="K538" s="5">
        <v>463542977.5</v>
      </c>
    </row>
    <row r="539" spans="1:11" x14ac:dyDescent="0.25">
      <c r="A539">
        <v>537</v>
      </c>
      <c r="B539" t="s">
        <v>379</v>
      </c>
      <c r="C539">
        <v>11000</v>
      </c>
      <c r="D539" s="1">
        <v>43472</v>
      </c>
      <c r="E539" s="5">
        <v>2481707723</v>
      </c>
      <c r="H539">
        <v>537</v>
      </c>
      <c r="I539" t="s">
        <v>388</v>
      </c>
      <c r="J539">
        <v>20751023</v>
      </c>
      <c r="K539" s="5">
        <v>3519815612</v>
      </c>
    </row>
    <row r="540" spans="1:11" x14ac:dyDescent="0.25">
      <c r="A540">
        <v>538</v>
      </c>
      <c r="B540" t="s">
        <v>379</v>
      </c>
      <c r="C540">
        <v>11000</v>
      </c>
      <c r="D540" s="1">
        <v>43380</v>
      </c>
      <c r="E540" s="5">
        <v>3819019780</v>
      </c>
      <c r="H540">
        <v>538</v>
      </c>
      <c r="I540" t="s">
        <v>388</v>
      </c>
      <c r="J540">
        <v>20751028</v>
      </c>
      <c r="K540" s="5">
        <v>1621559150</v>
      </c>
    </row>
    <row r="541" spans="1:11" x14ac:dyDescent="0.25">
      <c r="A541">
        <v>539</v>
      </c>
      <c r="B541" t="s">
        <v>379</v>
      </c>
      <c r="C541">
        <v>11000</v>
      </c>
      <c r="D541" s="1">
        <v>43370</v>
      </c>
      <c r="E541" s="5">
        <v>1444933340</v>
      </c>
      <c r="H541">
        <v>539</v>
      </c>
      <c r="I541" t="s">
        <v>388</v>
      </c>
      <c r="J541">
        <v>20751102</v>
      </c>
      <c r="K541" s="5">
        <v>602118195.5</v>
      </c>
    </row>
    <row r="542" spans="1:11" x14ac:dyDescent="0.25">
      <c r="A542">
        <v>540</v>
      </c>
      <c r="B542" t="s">
        <v>379</v>
      </c>
      <c r="C542">
        <v>11000</v>
      </c>
      <c r="D542" s="1">
        <v>43420</v>
      </c>
      <c r="E542" s="5">
        <v>3170921682</v>
      </c>
      <c r="H542">
        <v>540</v>
      </c>
      <c r="I542" t="s">
        <v>388</v>
      </c>
      <c r="J542">
        <v>20751107</v>
      </c>
      <c r="K542" s="5">
        <v>1067236103</v>
      </c>
    </row>
    <row r="543" spans="1:11" x14ac:dyDescent="0.25">
      <c r="A543">
        <v>541</v>
      </c>
      <c r="B543" t="s">
        <v>379</v>
      </c>
      <c r="C543">
        <v>11000</v>
      </c>
      <c r="D543" s="1">
        <v>43473</v>
      </c>
      <c r="E543" s="5">
        <v>2895934450</v>
      </c>
      <c r="H543">
        <v>541</v>
      </c>
      <c r="I543" t="s">
        <v>388</v>
      </c>
      <c r="J543">
        <v>20751116</v>
      </c>
      <c r="K543" s="5">
        <v>40230598.399999999</v>
      </c>
    </row>
    <row r="544" spans="1:11" x14ac:dyDescent="0.25">
      <c r="A544">
        <v>542</v>
      </c>
      <c r="B544" t="s">
        <v>379</v>
      </c>
      <c r="C544">
        <v>11000</v>
      </c>
      <c r="D544" s="1">
        <v>43398</v>
      </c>
      <c r="E544" s="5">
        <v>1395968155</v>
      </c>
      <c r="H544">
        <v>542</v>
      </c>
      <c r="I544" t="s">
        <v>388</v>
      </c>
      <c r="J544">
        <v>20751119</v>
      </c>
      <c r="K544" s="5">
        <v>1263405956</v>
      </c>
    </row>
    <row r="545" spans="1:11" x14ac:dyDescent="0.25">
      <c r="A545">
        <v>543</v>
      </c>
      <c r="B545" t="s">
        <v>379</v>
      </c>
      <c r="C545">
        <v>14000</v>
      </c>
      <c r="D545" s="1">
        <v>43355</v>
      </c>
      <c r="E545" s="5">
        <v>67053310.630000003</v>
      </c>
      <c r="H545">
        <v>543</v>
      </c>
      <c r="I545" t="s">
        <v>388</v>
      </c>
      <c r="J545">
        <v>20750406</v>
      </c>
      <c r="K545" s="5">
        <v>501883466.89999998</v>
      </c>
    </row>
    <row r="546" spans="1:11" x14ac:dyDescent="0.25">
      <c r="A546">
        <v>544</v>
      </c>
      <c r="B546" t="s">
        <v>379</v>
      </c>
      <c r="C546">
        <v>11000</v>
      </c>
      <c r="D546" s="1">
        <v>43418</v>
      </c>
      <c r="E546" s="5">
        <v>1318442462</v>
      </c>
      <c r="H546">
        <v>544</v>
      </c>
      <c r="I546" t="s">
        <v>388</v>
      </c>
      <c r="J546">
        <v>20750407</v>
      </c>
      <c r="K546" s="5">
        <v>1391538</v>
      </c>
    </row>
    <row r="547" spans="1:11" x14ac:dyDescent="0.25">
      <c r="A547">
        <v>545</v>
      </c>
      <c r="B547" t="s">
        <v>379</v>
      </c>
      <c r="C547">
        <v>14000</v>
      </c>
      <c r="D547" s="1">
        <v>43436</v>
      </c>
      <c r="E547" s="5">
        <v>66290996.130000003</v>
      </c>
      <c r="H547">
        <v>545</v>
      </c>
      <c r="I547" t="s">
        <v>388</v>
      </c>
      <c r="J547">
        <v>20750417</v>
      </c>
      <c r="K547" s="5">
        <v>14433420.67</v>
      </c>
    </row>
    <row r="548" spans="1:11" x14ac:dyDescent="0.25">
      <c r="A548">
        <v>546</v>
      </c>
      <c r="B548" t="s">
        <v>379</v>
      </c>
      <c r="C548">
        <v>11000</v>
      </c>
      <c r="D548" s="1">
        <v>43424</v>
      </c>
      <c r="E548" s="5">
        <v>2054369341</v>
      </c>
      <c r="H548">
        <v>546</v>
      </c>
      <c r="I548" t="s">
        <v>388</v>
      </c>
      <c r="J548">
        <v>20750424</v>
      </c>
      <c r="K548" s="5">
        <v>48412950.030000001</v>
      </c>
    </row>
    <row r="549" spans="1:11" x14ac:dyDescent="0.25">
      <c r="A549">
        <v>547</v>
      </c>
      <c r="B549" t="s">
        <v>379</v>
      </c>
      <c r="C549">
        <v>14000</v>
      </c>
      <c r="D549" s="1">
        <v>43306</v>
      </c>
      <c r="E549" s="5">
        <v>53426106.899999999</v>
      </c>
      <c r="H549">
        <v>547</v>
      </c>
      <c r="I549" t="s">
        <v>388</v>
      </c>
      <c r="J549">
        <v>20750429</v>
      </c>
      <c r="K549" s="5">
        <v>537426931.10000002</v>
      </c>
    </row>
    <row r="550" spans="1:11" x14ac:dyDescent="0.25">
      <c r="A550">
        <v>548</v>
      </c>
      <c r="B550" t="s">
        <v>379</v>
      </c>
      <c r="C550">
        <v>15000</v>
      </c>
      <c r="D550" s="1">
        <v>43306</v>
      </c>
      <c r="E550" s="5">
        <v>37554032.469999999</v>
      </c>
      <c r="H550">
        <v>548</v>
      </c>
      <c r="I550" t="s">
        <v>388</v>
      </c>
      <c r="J550">
        <v>20750501</v>
      </c>
      <c r="K550" s="5">
        <v>397833888.60000002</v>
      </c>
    </row>
    <row r="551" spans="1:11" x14ac:dyDescent="0.25">
      <c r="A551">
        <v>549</v>
      </c>
      <c r="B551" t="s">
        <v>379</v>
      </c>
      <c r="C551">
        <v>11000</v>
      </c>
      <c r="D551" s="1">
        <v>43467</v>
      </c>
      <c r="E551" s="5">
        <v>1627511626</v>
      </c>
      <c r="H551">
        <v>549</v>
      </c>
      <c r="I551" t="s">
        <v>388</v>
      </c>
      <c r="J551">
        <v>20750503</v>
      </c>
      <c r="K551" s="5">
        <v>2017249847</v>
      </c>
    </row>
    <row r="552" spans="1:11" x14ac:dyDescent="0.25">
      <c r="A552">
        <v>550</v>
      </c>
      <c r="B552" t="s">
        <v>379</v>
      </c>
      <c r="C552">
        <v>11000</v>
      </c>
      <c r="D552" s="1">
        <v>43308</v>
      </c>
      <c r="E552" s="5">
        <v>472387125.5</v>
      </c>
      <c r="H552">
        <v>550</v>
      </c>
      <c r="I552" t="s">
        <v>388</v>
      </c>
      <c r="J552">
        <v>20750504</v>
      </c>
      <c r="K552" s="5">
        <v>1522758609</v>
      </c>
    </row>
    <row r="553" spans="1:11" x14ac:dyDescent="0.25">
      <c r="A553">
        <v>551</v>
      </c>
      <c r="B553" t="s">
        <v>379</v>
      </c>
      <c r="C553">
        <v>33000</v>
      </c>
      <c r="D553" s="1">
        <v>43308</v>
      </c>
      <c r="E553" s="5">
        <v>905789729.29999995</v>
      </c>
      <c r="H553">
        <v>551</v>
      </c>
      <c r="I553" t="s">
        <v>388</v>
      </c>
      <c r="J553">
        <v>20750511</v>
      </c>
      <c r="K553" s="5">
        <v>556373952</v>
      </c>
    </row>
    <row r="554" spans="1:11" x14ac:dyDescent="0.25">
      <c r="A554">
        <v>552</v>
      </c>
      <c r="B554" t="s">
        <v>379</v>
      </c>
      <c r="C554">
        <v>14000</v>
      </c>
      <c r="D554" s="1">
        <v>43310</v>
      </c>
      <c r="E554" s="5">
        <v>52318469.950000003</v>
      </c>
      <c r="H554">
        <v>552</v>
      </c>
      <c r="I554" t="s">
        <v>388</v>
      </c>
      <c r="J554">
        <v>20750523</v>
      </c>
      <c r="K554" s="5">
        <v>1827166.44</v>
      </c>
    </row>
    <row r="555" spans="1:11" x14ac:dyDescent="0.25">
      <c r="A555">
        <v>553</v>
      </c>
      <c r="B555" t="s">
        <v>379</v>
      </c>
      <c r="C555">
        <v>33000</v>
      </c>
      <c r="D555" s="1">
        <v>43310</v>
      </c>
      <c r="E555" s="5">
        <v>318519127.69999999</v>
      </c>
      <c r="H555">
        <v>553</v>
      </c>
      <c r="I555" t="s">
        <v>388</v>
      </c>
      <c r="J555">
        <v>20750531</v>
      </c>
      <c r="K555" s="5">
        <v>1178446339</v>
      </c>
    </row>
    <row r="556" spans="1:11" x14ac:dyDescent="0.25">
      <c r="A556">
        <v>554</v>
      </c>
      <c r="B556" t="s">
        <v>379</v>
      </c>
      <c r="C556">
        <v>11000</v>
      </c>
      <c r="D556" s="1">
        <v>43408</v>
      </c>
      <c r="E556" s="5">
        <v>3123186959</v>
      </c>
      <c r="H556">
        <v>554</v>
      </c>
      <c r="I556" t="s">
        <v>388</v>
      </c>
      <c r="J556">
        <v>20750606</v>
      </c>
      <c r="K556" s="5">
        <v>14619151</v>
      </c>
    </row>
    <row r="557" spans="1:11" x14ac:dyDescent="0.25">
      <c r="A557">
        <v>555</v>
      </c>
      <c r="B557" t="s">
        <v>379</v>
      </c>
      <c r="C557">
        <v>11000</v>
      </c>
      <c r="D557" s="1">
        <v>43312</v>
      </c>
      <c r="E557" s="5">
        <v>1114594397</v>
      </c>
      <c r="H557">
        <v>555</v>
      </c>
      <c r="I557" t="s">
        <v>388</v>
      </c>
      <c r="J557">
        <v>20750620</v>
      </c>
      <c r="K557" s="5">
        <v>222120844</v>
      </c>
    </row>
    <row r="558" spans="1:11" x14ac:dyDescent="0.25">
      <c r="A558">
        <v>556</v>
      </c>
      <c r="B558" t="s">
        <v>379</v>
      </c>
      <c r="C558">
        <v>11000</v>
      </c>
      <c r="D558" s="1">
        <v>43466</v>
      </c>
      <c r="E558" s="5">
        <v>1263050162</v>
      </c>
      <c r="H558">
        <v>556</v>
      </c>
      <c r="I558" t="s">
        <v>388</v>
      </c>
      <c r="J558">
        <v>20750709</v>
      </c>
      <c r="K558" s="5">
        <v>-420201517.60000002</v>
      </c>
    </row>
    <row r="559" spans="1:11" x14ac:dyDescent="0.25">
      <c r="A559">
        <v>557</v>
      </c>
      <c r="B559" t="s">
        <v>379</v>
      </c>
      <c r="C559">
        <v>33000</v>
      </c>
      <c r="D559" s="1">
        <v>43486</v>
      </c>
      <c r="E559" s="5">
        <v>694956577</v>
      </c>
      <c r="H559">
        <v>557</v>
      </c>
      <c r="I559" t="s">
        <v>388</v>
      </c>
      <c r="J559">
        <v>20750804</v>
      </c>
      <c r="K559" s="5">
        <v>620554152.20000005</v>
      </c>
    </row>
    <row r="560" spans="1:11" x14ac:dyDescent="0.25">
      <c r="A560">
        <v>558</v>
      </c>
      <c r="B560" t="s">
        <v>379</v>
      </c>
      <c r="C560">
        <v>14000</v>
      </c>
      <c r="D560" s="1">
        <v>43377</v>
      </c>
      <c r="E560" s="5">
        <v>54510424.119999997</v>
      </c>
      <c r="H560">
        <v>558</v>
      </c>
      <c r="I560" t="s">
        <v>388</v>
      </c>
      <c r="J560">
        <v>20750828</v>
      </c>
      <c r="K560" s="5">
        <v>1214332682</v>
      </c>
    </row>
    <row r="561" spans="1:11" x14ac:dyDescent="0.25">
      <c r="A561">
        <v>559</v>
      </c>
      <c r="B561" t="s">
        <v>379</v>
      </c>
      <c r="C561">
        <v>11000</v>
      </c>
      <c r="D561" s="1">
        <v>43361</v>
      </c>
      <c r="E561" s="5">
        <v>1623828800</v>
      </c>
      <c r="H561">
        <v>559</v>
      </c>
      <c r="I561" t="s">
        <v>388</v>
      </c>
      <c r="J561">
        <v>20750913</v>
      </c>
      <c r="K561" s="5">
        <v>4630961826</v>
      </c>
    </row>
    <row r="562" spans="1:11" x14ac:dyDescent="0.25">
      <c r="A562">
        <v>560</v>
      </c>
      <c r="B562" t="s">
        <v>379</v>
      </c>
      <c r="C562">
        <v>33000</v>
      </c>
      <c r="D562" s="1">
        <v>43534</v>
      </c>
      <c r="E562" s="5">
        <v>2511523496</v>
      </c>
      <c r="H562">
        <v>560</v>
      </c>
      <c r="I562" t="s">
        <v>388</v>
      </c>
      <c r="J562">
        <v>20750924</v>
      </c>
      <c r="K562" s="5">
        <v>1862534001</v>
      </c>
    </row>
    <row r="563" spans="1:11" x14ac:dyDescent="0.25">
      <c r="A563">
        <v>561</v>
      </c>
      <c r="B563" t="s">
        <v>379</v>
      </c>
      <c r="C563">
        <v>11000</v>
      </c>
      <c r="D563" s="1">
        <v>43529</v>
      </c>
      <c r="E563" s="5">
        <v>2525639722</v>
      </c>
      <c r="H563">
        <v>561</v>
      </c>
      <c r="I563" t="s">
        <v>388</v>
      </c>
      <c r="J563">
        <v>20750928</v>
      </c>
      <c r="K563" s="5">
        <v>25654761.5</v>
      </c>
    </row>
    <row r="564" spans="1:11" x14ac:dyDescent="0.25">
      <c r="A564">
        <v>562</v>
      </c>
      <c r="B564" t="s">
        <v>379</v>
      </c>
      <c r="C564">
        <v>14000</v>
      </c>
      <c r="D564" s="1">
        <v>43318</v>
      </c>
      <c r="E564" s="5">
        <v>394486892</v>
      </c>
      <c r="H564">
        <v>562</v>
      </c>
      <c r="I564" t="s">
        <v>388</v>
      </c>
      <c r="J564">
        <v>20751012</v>
      </c>
      <c r="K564" s="5">
        <v>116915</v>
      </c>
    </row>
    <row r="565" spans="1:11" x14ac:dyDescent="0.25">
      <c r="A565">
        <v>563</v>
      </c>
      <c r="B565" t="s">
        <v>379</v>
      </c>
      <c r="C565">
        <v>11000</v>
      </c>
      <c r="D565" s="1">
        <v>43486</v>
      </c>
      <c r="E565" s="5">
        <v>3623116789</v>
      </c>
      <c r="H565">
        <v>563</v>
      </c>
      <c r="I565" t="s">
        <v>388</v>
      </c>
      <c r="J565">
        <v>20751115</v>
      </c>
      <c r="K565" s="5">
        <v>339169656</v>
      </c>
    </row>
    <row r="566" spans="1:11" x14ac:dyDescent="0.25">
      <c r="A566">
        <v>564</v>
      </c>
      <c r="B566" t="s">
        <v>379</v>
      </c>
      <c r="C566">
        <v>11000</v>
      </c>
      <c r="D566" s="1">
        <v>43516</v>
      </c>
      <c r="E566" s="5">
        <v>1126714685</v>
      </c>
      <c r="H566">
        <v>564</v>
      </c>
      <c r="I566" t="s">
        <v>388</v>
      </c>
      <c r="J566">
        <v>20751124</v>
      </c>
      <c r="K566" s="5">
        <v>36918068.210000001</v>
      </c>
    </row>
    <row r="567" spans="1:11" x14ac:dyDescent="0.25">
      <c r="A567">
        <v>565</v>
      </c>
      <c r="B567" t="s">
        <v>379</v>
      </c>
      <c r="C567">
        <v>33000</v>
      </c>
      <c r="D567" s="1">
        <v>43459</v>
      </c>
      <c r="E567" s="5">
        <v>643872787.79999995</v>
      </c>
      <c r="H567">
        <v>565</v>
      </c>
      <c r="I567" t="s">
        <v>388</v>
      </c>
      <c r="J567">
        <v>20751128</v>
      </c>
      <c r="K567" s="5">
        <v>1469196841</v>
      </c>
    </row>
    <row r="568" spans="1:11" x14ac:dyDescent="0.25">
      <c r="A568">
        <v>566</v>
      </c>
      <c r="B568" t="s">
        <v>379</v>
      </c>
      <c r="C568">
        <v>14000</v>
      </c>
      <c r="D568" s="1">
        <v>43406</v>
      </c>
      <c r="E568" s="5">
        <v>45589806.509999998</v>
      </c>
      <c r="H568">
        <v>566</v>
      </c>
      <c r="I568" t="s">
        <v>388</v>
      </c>
      <c r="J568">
        <v>20750416</v>
      </c>
      <c r="K568" s="5">
        <v>34741609.009999998</v>
      </c>
    </row>
    <row r="569" spans="1:11" x14ac:dyDescent="0.25">
      <c r="A569">
        <v>567</v>
      </c>
      <c r="B569" t="s">
        <v>379</v>
      </c>
      <c r="C569">
        <v>33000</v>
      </c>
      <c r="D569" s="1">
        <v>43517</v>
      </c>
      <c r="E569" s="5">
        <v>645715891.70000005</v>
      </c>
      <c r="H569">
        <v>567</v>
      </c>
      <c r="I569" t="s">
        <v>388</v>
      </c>
      <c r="J569">
        <v>20750420</v>
      </c>
      <c r="K569" s="5">
        <v>92731076.569999993</v>
      </c>
    </row>
    <row r="570" spans="1:11" x14ac:dyDescent="0.25">
      <c r="A570">
        <v>568</v>
      </c>
      <c r="B570" t="s">
        <v>379</v>
      </c>
      <c r="C570">
        <v>11000</v>
      </c>
      <c r="D570" s="1">
        <v>43531</v>
      </c>
      <c r="E570" s="5">
        <v>2911040807</v>
      </c>
      <c r="H570">
        <v>568</v>
      </c>
      <c r="I570" t="s">
        <v>388</v>
      </c>
      <c r="J570">
        <v>20750423</v>
      </c>
      <c r="K570" s="5">
        <v>39637335.439999998</v>
      </c>
    </row>
    <row r="571" spans="1:11" x14ac:dyDescent="0.25">
      <c r="A571">
        <v>569</v>
      </c>
      <c r="B571" t="s">
        <v>379</v>
      </c>
      <c r="C571">
        <v>14000</v>
      </c>
      <c r="D571" s="1">
        <v>43492</v>
      </c>
      <c r="E571" s="5">
        <v>55625430.759999998</v>
      </c>
      <c r="H571">
        <v>569</v>
      </c>
      <c r="I571" t="s">
        <v>388</v>
      </c>
      <c r="J571">
        <v>20750507</v>
      </c>
      <c r="K571" s="5">
        <v>1031291472</v>
      </c>
    </row>
    <row r="572" spans="1:11" x14ac:dyDescent="0.25">
      <c r="A572">
        <v>570</v>
      </c>
      <c r="B572" t="s">
        <v>379</v>
      </c>
      <c r="C572">
        <v>15000</v>
      </c>
      <c r="D572" s="1">
        <v>43322</v>
      </c>
      <c r="E572" s="5">
        <v>34820016.420000002</v>
      </c>
      <c r="H572">
        <v>570</v>
      </c>
      <c r="I572" t="s">
        <v>388</v>
      </c>
      <c r="J572">
        <v>20750515</v>
      </c>
      <c r="K572" s="5">
        <v>367240177.19999999</v>
      </c>
    </row>
    <row r="573" spans="1:11" x14ac:dyDescent="0.25">
      <c r="A573">
        <v>571</v>
      </c>
      <c r="B573" t="s">
        <v>379</v>
      </c>
      <c r="C573">
        <v>15000</v>
      </c>
      <c r="D573" s="1">
        <v>43436</v>
      </c>
      <c r="E573" s="5">
        <v>8098519.79</v>
      </c>
      <c r="H573">
        <v>571</v>
      </c>
      <c r="I573" t="s">
        <v>388</v>
      </c>
      <c r="J573">
        <v>20750516</v>
      </c>
      <c r="K573" s="5">
        <v>2156885</v>
      </c>
    </row>
    <row r="574" spans="1:11" x14ac:dyDescent="0.25">
      <c r="A574">
        <v>572</v>
      </c>
      <c r="B574" t="s">
        <v>379</v>
      </c>
      <c r="C574">
        <v>14000</v>
      </c>
      <c r="D574" s="1">
        <v>43495</v>
      </c>
      <c r="E574" s="5">
        <v>30646510.359999999</v>
      </c>
      <c r="H574">
        <v>572</v>
      </c>
      <c r="I574" t="s">
        <v>388</v>
      </c>
      <c r="J574">
        <v>20750518</v>
      </c>
      <c r="K574" s="5">
        <v>715339889</v>
      </c>
    </row>
    <row r="575" spans="1:11" x14ac:dyDescent="0.25">
      <c r="A575">
        <v>573</v>
      </c>
      <c r="B575" t="s">
        <v>379</v>
      </c>
      <c r="C575">
        <v>32000</v>
      </c>
      <c r="D575" s="1">
        <v>43322</v>
      </c>
      <c r="E575" s="5">
        <v>4137057.18</v>
      </c>
      <c r="H575">
        <v>573</v>
      </c>
      <c r="I575" t="s">
        <v>388</v>
      </c>
      <c r="J575">
        <v>20750617</v>
      </c>
      <c r="K575" s="5">
        <v>2731634756</v>
      </c>
    </row>
    <row r="576" spans="1:11" x14ac:dyDescent="0.25">
      <c r="A576">
        <v>574</v>
      </c>
      <c r="B576" t="s">
        <v>379</v>
      </c>
      <c r="C576">
        <v>11000</v>
      </c>
      <c r="D576" s="1">
        <v>43455</v>
      </c>
      <c r="E576" s="5">
        <v>1246716154</v>
      </c>
      <c r="H576">
        <v>574</v>
      </c>
      <c r="I576" t="s">
        <v>388</v>
      </c>
      <c r="J576">
        <v>20750627</v>
      </c>
      <c r="K576" s="5">
        <v>170053751.19999999</v>
      </c>
    </row>
    <row r="577" spans="1:11" x14ac:dyDescent="0.25">
      <c r="A577">
        <v>575</v>
      </c>
      <c r="B577" t="s">
        <v>379</v>
      </c>
      <c r="C577">
        <v>33000</v>
      </c>
      <c r="D577" s="1">
        <v>43490</v>
      </c>
      <c r="E577" s="5">
        <v>418129618.80000001</v>
      </c>
      <c r="H577">
        <v>575</v>
      </c>
      <c r="I577" t="s">
        <v>388</v>
      </c>
      <c r="J577">
        <v>20750628</v>
      </c>
      <c r="K577" s="5">
        <v>682382709</v>
      </c>
    </row>
    <row r="578" spans="1:11" x14ac:dyDescent="0.25">
      <c r="A578">
        <v>576</v>
      </c>
      <c r="B578" t="s">
        <v>379</v>
      </c>
      <c r="C578">
        <v>14000</v>
      </c>
      <c r="D578" s="1">
        <v>43479</v>
      </c>
      <c r="E578" s="5">
        <v>1264394089</v>
      </c>
      <c r="H578">
        <v>576</v>
      </c>
      <c r="I578" t="s">
        <v>388</v>
      </c>
      <c r="J578">
        <v>20750706</v>
      </c>
      <c r="K578" s="5">
        <v>95910288.180000007</v>
      </c>
    </row>
    <row r="579" spans="1:11" x14ac:dyDescent="0.25">
      <c r="A579">
        <v>577</v>
      </c>
      <c r="B579" t="s">
        <v>379</v>
      </c>
      <c r="C579">
        <v>15000</v>
      </c>
      <c r="D579" s="1">
        <v>43325</v>
      </c>
      <c r="E579" s="5">
        <v>107109810.7</v>
      </c>
      <c r="H579">
        <v>577</v>
      </c>
      <c r="I579" t="s">
        <v>388</v>
      </c>
      <c r="J579">
        <v>20750713</v>
      </c>
      <c r="K579" s="5">
        <v>602256581.89999998</v>
      </c>
    </row>
    <row r="580" spans="1:11" x14ac:dyDescent="0.25">
      <c r="A580">
        <v>578</v>
      </c>
      <c r="B580" t="s">
        <v>379</v>
      </c>
      <c r="C580">
        <v>15000</v>
      </c>
      <c r="D580" s="1">
        <v>43388</v>
      </c>
      <c r="E580" s="5">
        <v>1289120658</v>
      </c>
      <c r="H580">
        <v>578</v>
      </c>
      <c r="I580" t="s">
        <v>388</v>
      </c>
      <c r="J580">
        <v>20750717</v>
      </c>
      <c r="K580" s="5">
        <v>7599907.7000000002</v>
      </c>
    </row>
    <row r="581" spans="1:11" x14ac:dyDescent="0.25">
      <c r="A581">
        <v>579</v>
      </c>
      <c r="B581" t="s">
        <v>379</v>
      </c>
      <c r="C581">
        <v>11000</v>
      </c>
      <c r="D581" s="1">
        <v>43451</v>
      </c>
      <c r="E581" s="5">
        <v>1753098995</v>
      </c>
      <c r="H581">
        <v>579</v>
      </c>
      <c r="I581" t="s">
        <v>388</v>
      </c>
      <c r="J581">
        <v>20750810</v>
      </c>
      <c r="K581" s="5">
        <v>443996849.80000001</v>
      </c>
    </row>
    <row r="582" spans="1:11" x14ac:dyDescent="0.25">
      <c r="A582">
        <v>580</v>
      </c>
      <c r="B582" t="s">
        <v>379</v>
      </c>
      <c r="C582">
        <v>11000</v>
      </c>
      <c r="D582" s="1">
        <v>43327</v>
      </c>
      <c r="E582" s="5">
        <v>979110758.5</v>
      </c>
      <c r="H582">
        <v>580</v>
      </c>
      <c r="I582" t="s">
        <v>388</v>
      </c>
      <c r="J582">
        <v>20750821</v>
      </c>
      <c r="K582" s="5">
        <v>804224994.60000002</v>
      </c>
    </row>
    <row r="583" spans="1:11" x14ac:dyDescent="0.25">
      <c r="A583">
        <v>581</v>
      </c>
      <c r="B583" t="s">
        <v>379</v>
      </c>
      <c r="C583">
        <v>33000</v>
      </c>
      <c r="D583" s="1">
        <v>43329</v>
      </c>
      <c r="E583" s="5">
        <v>545549609.70000005</v>
      </c>
      <c r="H583">
        <v>581</v>
      </c>
      <c r="I583" t="s">
        <v>388</v>
      </c>
      <c r="J583">
        <v>20750902</v>
      </c>
      <c r="K583" s="5">
        <v>484190362.89999998</v>
      </c>
    </row>
    <row r="584" spans="1:11" x14ac:dyDescent="0.25">
      <c r="A584">
        <v>582</v>
      </c>
      <c r="B584" t="s">
        <v>379</v>
      </c>
      <c r="C584">
        <v>14000</v>
      </c>
      <c r="D584" s="1">
        <v>43433</v>
      </c>
      <c r="E584" s="5">
        <v>45070007.880000003</v>
      </c>
      <c r="H584">
        <v>582</v>
      </c>
      <c r="I584" t="s">
        <v>388</v>
      </c>
      <c r="J584">
        <v>20750904</v>
      </c>
      <c r="K584" s="5">
        <v>357686511.39999998</v>
      </c>
    </row>
    <row r="585" spans="1:11" x14ac:dyDescent="0.25">
      <c r="A585">
        <v>583</v>
      </c>
      <c r="B585" t="s">
        <v>379</v>
      </c>
      <c r="C585">
        <v>11000</v>
      </c>
      <c r="D585" s="1">
        <v>43386</v>
      </c>
      <c r="E585" s="5">
        <v>1705121896</v>
      </c>
      <c r="H585">
        <v>583</v>
      </c>
      <c r="I585" t="s">
        <v>388</v>
      </c>
      <c r="J585">
        <v>20750914</v>
      </c>
      <c r="K585" s="5">
        <v>1854967.82</v>
      </c>
    </row>
    <row r="586" spans="1:11" x14ac:dyDescent="0.25">
      <c r="A586">
        <v>584</v>
      </c>
      <c r="B586" t="s">
        <v>379</v>
      </c>
      <c r="C586">
        <v>14000</v>
      </c>
      <c r="D586" s="1">
        <v>43353</v>
      </c>
      <c r="E586" s="5">
        <v>563650060.70000005</v>
      </c>
      <c r="H586">
        <v>584</v>
      </c>
      <c r="I586" t="s">
        <v>388</v>
      </c>
      <c r="J586">
        <v>20750922</v>
      </c>
      <c r="K586" s="5">
        <v>3688280386</v>
      </c>
    </row>
    <row r="587" spans="1:11" x14ac:dyDescent="0.25">
      <c r="A587">
        <v>585</v>
      </c>
      <c r="B587" t="s">
        <v>379</v>
      </c>
      <c r="C587">
        <v>14000</v>
      </c>
      <c r="D587" s="1">
        <v>43448</v>
      </c>
      <c r="E587" s="5">
        <v>52549062.590000004</v>
      </c>
      <c r="H587">
        <v>585</v>
      </c>
      <c r="I587" t="s">
        <v>388</v>
      </c>
      <c r="J587">
        <v>20750923</v>
      </c>
      <c r="K587" s="5">
        <v>1010251614</v>
      </c>
    </row>
    <row r="588" spans="1:11" x14ac:dyDescent="0.25">
      <c r="A588">
        <v>586</v>
      </c>
      <c r="B588" t="s">
        <v>379</v>
      </c>
      <c r="C588">
        <v>14000</v>
      </c>
      <c r="D588" s="1">
        <v>43336</v>
      </c>
      <c r="E588" s="5">
        <v>24414876.23</v>
      </c>
      <c r="H588">
        <v>586</v>
      </c>
      <c r="I588" t="s">
        <v>388</v>
      </c>
      <c r="J588">
        <v>20750925</v>
      </c>
      <c r="K588" s="5">
        <v>1774004362</v>
      </c>
    </row>
    <row r="589" spans="1:11" x14ac:dyDescent="0.25">
      <c r="A589">
        <v>587</v>
      </c>
      <c r="B589" t="s">
        <v>379</v>
      </c>
      <c r="C589">
        <v>33000</v>
      </c>
      <c r="D589" s="1">
        <v>43339</v>
      </c>
      <c r="E589" s="5">
        <v>934144959.5</v>
      </c>
      <c r="H589">
        <v>587</v>
      </c>
      <c r="I589" t="s">
        <v>388</v>
      </c>
      <c r="J589">
        <v>20750926</v>
      </c>
      <c r="K589" s="5">
        <v>1958650555</v>
      </c>
    </row>
    <row r="590" spans="1:11" x14ac:dyDescent="0.25">
      <c r="A590">
        <v>588</v>
      </c>
      <c r="B590" t="s">
        <v>379</v>
      </c>
      <c r="C590">
        <v>32000</v>
      </c>
      <c r="D590" s="1">
        <v>43335</v>
      </c>
      <c r="E590" s="5">
        <v>5792400.96</v>
      </c>
      <c r="H590">
        <v>588</v>
      </c>
      <c r="I590" t="s">
        <v>388</v>
      </c>
      <c r="J590">
        <v>20750930</v>
      </c>
      <c r="K590" s="5">
        <v>866405254</v>
      </c>
    </row>
    <row r="591" spans="1:11" x14ac:dyDescent="0.25">
      <c r="A591">
        <v>589</v>
      </c>
      <c r="B591" t="s">
        <v>379</v>
      </c>
      <c r="C591">
        <v>14000</v>
      </c>
      <c r="D591" s="1">
        <v>43370</v>
      </c>
      <c r="E591" s="5">
        <v>42469046.609999999</v>
      </c>
      <c r="H591">
        <v>589</v>
      </c>
      <c r="I591" t="s">
        <v>388</v>
      </c>
      <c r="J591">
        <v>20751005</v>
      </c>
      <c r="K591" s="5">
        <v>18522900</v>
      </c>
    </row>
    <row r="592" spans="1:11" x14ac:dyDescent="0.25">
      <c r="A592">
        <v>590</v>
      </c>
      <c r="B592" t="s">
        <v>379</v>
      </c>
      <c r="C592">
        <v>14000</v>
      </c>
      <c r="D592" s="1">
        <v>43341</v>
      </c>
      <c r="E592" s="5">
        <v>58439475.439999998</v>
      </c>
      <c r="H592">
        <v>590</v>
      </c>
      <c r="I592" t="s">
        <v>388</v>
      </c>
      <c r="J592">
        <v>20751114</v>
      </c>
      <c r="K592" s="5">
        <v>1323215576</v>
      </c>
    </row>
    <row r="593" spans="1:11" x14ac:dyDescent="0.25">
      <c r="A593">
        <v>591</v>
      </c>
      <c r="B593" t="s">
        <v>379</v>
      </c>
      <c r="C593">
        <v>14000</v>
      </c>
      <c r="D593" s="1">
        <v>43342</v>
      </c>
      <c r="E593" s="5">
        <v>53753823.659999996</v>
      </c>
      <c r="H593">
        <v>591</v>
      </c>
      <c r="I593" t="s">
        <v>388</v>
      </c>
      <c r="J593">
        <v>20751117</v>
      </c>
      <c r="K593" s="5">
        <v>1046398472</v>
      </c>
    </row>
    <row r="594" spans="1:11" x14ac:dyDescent="0.25">
      <c r="A594">
        <v>592</v>
      </c>
      <c r="B594" t="s">
        <v>379</v>
      </c>
      <c r="C594">
        <v>14000</v>
      </c>
      <c r="D594" s="1">
        <v>43344</v>
      </c>
      <c r="E594" s="5">
        <v>10196.1</v>
      </c>
      <c r="H594">
        <v>592</v>
      </c>
      <c r="I594" t="s">
        <v>388</v>
      </c>
      <c r="J594">
        <v>20751122</v>
      </c>
      <c r="K594" s="5">
        <v>1630453639</v>
      </c>
    </row>
    <row r="595" spans="1:11" x14ac:dyDescent="0.25">
      <c r="A595">
        <v>593</v>
      </c>
      <c r="B595" t="s">
        <v>379</v>
      </c>
      <c r="C595">
        <v>11000</v>
      </c>
      <c r="D595" s="1">
        <v>43367</v>
      </c>
      <c r="E595" s="5">
        <v>537848842.10000002</v>
      </c>
      <c r="H595">
        <v>593</v>
      </c>
      <c r="I595" t="s">
        <v>388</v>
      </c>
      <c r="J595">
        <v>20751126</v>
      </c>
      <c r="K595" s="5">
        <v>3268231920</v>
      </c>
    </row>
    <row r="596" spans="1:11" x14ac:dyDescent="0.25">
      <c r="A596">
        <v>594</v>
      </c>
      <c r="B596" t="s">
        <v>379</v>
      </c>
      <c r="C596">
        <v>15000</v>
      </c>
      <c r="D596" s="1">
        <v>43352</v>
      </c>
      <c r="E596" s="5">
        <v>-2292253.09</v>
      </c>
      <c r="H596">
        <v>594</v>
      </c>
      <c r="I596" t="s">
        <v>388</v>
      </c>
      <c r="J596">
        <v>20750401</v>
      </c>
      <c r="K596" s="5">
        <v>48338960</v>
      </c>
    </row>
    <row r="597" spans="1:11" x14ac:dyDescent="0.25">
      <c r="A597">
        <v>595</v>
      </c>
      <c r="B597" t="s">
        <v>379</v>
      </c>
      <c r="C597">
        <v>14000</v>
      </c>
      <c r="D597" s="1">
        <v>43496</v>
      </c>
      <c r="E597" s="5">
        <v>41289369.630000003</v>
      </c>
      <c r="H597">
        <v>595</v>
      </c>
      <c r="I597" t="s">
        <v>388</v>
      </c>
      <c r="J597">
        <v>20750404</v>
      </c>
      <c r="K597" s="5">
        <v>130000</v>
      </c>
    </row>
    <row r="598" spans="1:11" x14ac:dyDescent="0.25">
      <c r="A598">
        <v>596</v>
      </c>
      <c r="B598" t="s">
        <v>379</v>
      </c>
      <c r="C598">
        <v>14000</v>
      </c>
      <c r="D598" s="1">
        <v>43358</v>
      </c>
      <c r="E598" s="5">
        <v>68566.679999999993</v>
      </c>
      <c r="H598">
        <v>596</v>
      </c>
      <c r="I598" t="s">
        <v>388</v>
      </c>
      <c r="J598">
        <v>20750411</v>
      </c>
      <c r="K598" s="5">
        <v>14550462.800000001</v>
      </c>
    </row>
    <row r="599" spans="1:11" x14ac:dyDescent="0.25">
      <c r="A599">
        <v>597</v>
      </c>
      <c r="B599" t="s">
        <v>379</v>
      </c>
      <c r="C599">
        <v>32000</v>
      </c>
      <c r="D599" s="1">
        <v>43355</v>
      </c>
      <c r="E599" s="5">
        <v>528206.74</v>
      </c>
      <c r="H599">
        <v>597</v>
      </c>
      <c r="I599" t="s">
        <v>388</v>
      </c>
      <c r="J599">
        <v>20750422</v>
      </c>
      <c r="K599" s="5">
        <v>123571465</v>
      </c>
    </row>
    <row r="600" spans="1:11" x14ac:dyDescent="0.25">
      <c r="A600">
        <v>598</v>
      </c>
      <c r="B600" t="s">
        <v>379</v>
      </c>
      <c r="C600">
        <v>32000</v>
      </c>
      <c r="D600" s="1">
        <v>43361</v>
      </c>
      <c r="E600" s="5">
        <v>44000</v>
      </c>
      <c r="H600">
        <v>598</v>
      </c>
      <c r="I600" t="s">
        <v>388</v>
      </c>
      <c r="J600">
        <v>20750425</v>
      </c>
      <c r="K600" s="5">
        <v>1705387860</v>
      </c>
    </row>
    <row r="601" spans="1:11" x14ac:dyDescent="0.25">
      <c r="A601">
        <v>599</v>
      </c>
      <c r="B601" t="s">
        <v>379</v>
      </c>
      <c r="C601">
        <v>33000</v>
      </c>
      <c r="D601" s="1">
        <v>43500</v>
      </c>
      <c r="E601" s="5">
        <v>994194476.20000005</v>
      </c>
      <c r="H601">
        <v>599</v>
      </c>
      <c r="I601" t="s">
        <v>388</v>
      </c>
      <c r="J601">
        <v>20750430</v>
      </c>
      <c r="K601" s="5">
        <v>733678330.29999995</v>
      </c>
    </row>
    <row r="602" spans="1:11" x14ac:dyDescent="0.25">
      <c r="A602">
        <v>600</v>
      </c>
      <c r="B602" t="s">
        <v>379</v>
      </c>
      <c r="C602">
        <v>32000</v>
      </c>
      <c r="D602" s="1">
        <v>43366</v>
      </c>
      <c r="E602" s="5">
        <v>2414197.85</v>
      </c>
      <c r="H602">
        <v>600</v>
      </c>
      <c r="I602" t="s">
        <v>388</v>
      </c>
      <c r="J602">
        <v>20750506</v>
      </c>
      <c r="K602" s="5">
        <v>1002642706</v>
      </c>
    </row>
    <row r="603" spans="1:11" x14ac:dyDescent="0.25">
      <c r="A603">
        <v>601</v>
      </c>
      <c r="B603" t="s">
        <v>379</v>
      </c>
      <c r="C603">
        <v>33000</v>
      </c>
      <c r="D603" s="1">
        <v>43365</v>
      </c>
      <c r="E603" s="5">
        <v>14582983</v>
      </c>
      <c r="H603">
        <v>601</v>
      </c>
      <c r="I603" t="s">
        <v>388</v>
      </c>
      <c r="J603">
        <v>20750508</v>
      </c>
      <c r="K603" s="5">
        <v>5696998304</v>
      </c>
    </row>
    <row r="604" spans="1:11" x14ac:dyDescent="0.25">
      <c r="A604">
        <v>602</v>
      </c>
      <c r="B604" t="s">
        <v>379</v>
      </c>
      <c r="C604">
        <v>14000</v>
      </c>
      <c r="D604" s="1">
        <v>43446</v>
      </c>
      <c r="E604" s="5">
        <v>114613071.40000001</v>
      </c>
      <c r="H604">
        <v>602</v>
      </c>
      <c r="I604" t="s">
        <v>388</v>
      </c>
      <c r="J604">
        <v>20750517</v>
      </c>
      <c r="K604" s="5">
        <v>563773397.39999998</v>
      </c>
    </row>
    <row r="605" spans="1:11" x14ac:dyDescent="0.25">
      <c r="A605">
        <v>603</v>
      </c>
      <c r="B605" t="s">
        <v>379</v>
      </c>
      <c r="C605">
        <v>14000</v>
      </c>
      <c r="D605" s="1">
        <v>43376</v>
      </c>
      <c r="E605" s="5">
        <v>45038527.399999999</v>
      </c>
      <c r="H605">
        <v>603</v>
      </c>
      <c r="I605" t="s">
        <v>388</v>
      </c>
      <c r="J605">
        <v>20750524</v>
      </c>
      <c r="K605" s="5">
        <v>5191720738</v>
      </c>
    </row>
    <row r="606" spans="1:11" x14ac:dyDescent="0.25">
      <c r="A606">
        <v>604</v>
      </c>
      <c r="B606" t="s">
        <v>379</v>
      </c>
      <c r="C606">
        <v>14000</v>
      </c>
      <c r="D606" s="1">
        <v>43379</v>
      </c>
      <c r="E606" s="5">
        <v>476597363.60000002</v>
      </c>
      <c r="H606">
        <v>604</v>
      </c>
      <c r="I606" t="s">
        <v>388</v>
      </c>
      <c r="J606">
        <v>20750526</v>
      </c>
      <c r="K606" s="5">
        <v>1466569744</v>
      </c>
    </row>
    <row r="607" spans="1:11" x14ac:dyDescent="0.25">
      <c r="A607">
        <v>605</v>
      </c>
      <c r="B607" t="s">
        <v>379</v>
      </c>
      <c r="C607">
        <v>15000</v>
      </c>
      <c r="D607" s="1">
        <v>43381</v>
      </c>
      <c r="E607" s="5">
        <v>28446190.629999999</v>
      </c>
      <c r="H607">
        <v>605</v>
      </c>
      <c r="I607" t="s">
        <v>388</v>
      </c>
      <c r="J607">
        <v>20750528</v>
      </c>
      <c r="K607" s="5">
        <v>1457077370</v>
      </c>
    </row>
    <row r="608" spans="1:11" x14ac:dyDescent="0.25">
      <c r="A608">
        <v>606</v>
      </c>
      <c r="B608" t="s">
        <v>379</v>
      </c>
      <c r="C608">
        <v>14000</v>
      </c>
      <c r="D608" s="1">
        <v>43385</v>
      </c>
      <c r="E608" s="5">
        <v>3456368605</v>
      </c>
      <c r="H608">
        <v>606</v>
      </c>
      <c r="I608" t="s">
        <v>388</v>
      </c>
      <c r="J608">
        <v>20750611</v>
      </c>
      <c r="K608" s="5">
        <v>4533160250</v>
      </c>
    </row>
    <row r="609" spans="1:11" x14ac:dyDescent="0.25">
      <c r="A609">
        <v>607</v>
      </c>
      <c r="B609" t="s">
        <v>379</v>
      </c>
      <c r="C609">
        <v>14000</v>
      </c>
      <c r="D609" s="1">
        <v>43476</v>
      </c>
      <c r="E609" s="5">
        <v>197177273.59999999</v>
      </c>
      <c r="H609">
        <v>607</v>
      </c>
      <c r="I609" t="s">
        <v>388</v>
      </c>
      <c r="J609">
        <v>20750618</v>
      </c>
      <c r="K609" s="5">
        <v>3159771379</v>
      </c>
    </row>
    <row r="610" spans="1:11" x14ac:dyDescent="0.25">
      <c r="A610">
        <v>608</v>
      </c>
      <c r="B610" t="s">
        <v>379</v>
      </c>
      <c r="C610">
        <v>14000</v>
      </c>
      <c r="D610" s="1">
        <v>43397</v>
      </c>
      <c r="E610" s="5">
        <v>31485812.789999999</v>
      </c>
      <c r="H610">
        <v>608</v>
      </c>
      <c r="I610" t="s">
        <v>388</v>
      </c>
      <c r="J610">
        <v>20750811</v>
      </c>
      <c r="K610" s="5">
        <v>805004439.60000002</v>
      </c>
    </row>
    <row r="611" spans="1:11" x14ac:dyDescent="0.25">
      <c r="A611">
        <v>609</v>
      </c>
      <c r="B611" t="s">
        <v>379</v>
      </c>
      <c r="C611">
        <v>32000</v>
      </c>
      <c r="D611" s="1">
        <v>43387</v>
      </c>
      <c r="E611" s="5">
        <v>52000</v>
      </c>
      <c r="H611">
        <v>609</v>
      </c>
      <c r="I611" t="s">
        <v>388</v>
      </c>
      <c r="J611">
        <v>20750814</v>
      </c>
      <c r="K611" s="5">
        <v>297250132.30000001</v>
      </c>
    </row>
    <row r="612" spans="1:11" x14ac:dyDescent="0.25">
      <c r="A612">
        <v>610</v>
      </c>
      <c r="B612" t="s">
        <v>379</v>
      </c>
      <c r="C612">
        <v>11000</v>
      </c>
      <c r="D612" s="1">
        <v>43458</v>
      </c>
      <c r="E612" s="5">
        <v>1542767017</v>
      </c>
      <c r="H612">
        <v>610</v>
      </c>
      <c r="I612" t="s">
        <v>388</v>
      </c>
      <c r="J612">
        <v>20750829</v>
      </c>
      <c r="K612" s="5">
        <v>106046721.5</v>
      </c>
    </row>
    <row r="613" spans="1:11" x14ac:dyDescent="0.25">
      <c r="A613">
        <v>611</v>
      </c>
      <c r="B613" t="s">
        <v>379</v>
      </c>
      <c r="C613">
        <v>11000</v>
      </c>
      <c r="D613" s="1">
        <v>43509</v>
      </c>
      <c r="E613" s="5">
        <v>1807324195</v>
      </c>
      <c r="H613">
        <v>611</v>
      </c>
      <c r="I613" t="s">
        <v>388</v>
      </c>
      <c r="J613">
        <v>20750921</v>
      </c>
      <c r="K613" s="5">
        <v>3457050</v>
      </c>
    </row>
    <row r="614" spans="1:11" x14ac:dyDescent="0.25">
      <c r="A614">
        <v>612</v>
      </c>
      <c r="B614" t="s">
        <v>379</v>
      </c>
      <c r="C614">
        <v>14000</v>
      </c>
      <c r="D614" s="1">
        <v>43390</v>
      </c>
      <c r="E614" s="5">
        <v>915861.97</v>
      </c>
      <c r="H614">
        <v>612</v>
      </c>
      <c r="I614" t="s">
        <v>388</v>
      </c>
      <c r="J614">
        <v>20750927</v>
      </c>
      <c r="K614" s="5">
        <v>896379406.39999998</v>
      </c>
    </row>
    <row r="615" spans="1:11" x14ac:dyDescent="0.25">
      <c r="A615">
        <v>613</v>
      </c>
      <c r="B615" t="s">
        <v>379</v>
      </c>
      <c r="C615">
        <v>11000</v>
      </c>
      <c r="D615" s="1">
        <v>43391</v>
      </c>
      <c r="E615" s="5">
        <v>2986</v>
      </c>
      <c r="H615">
        <v>613</v>
      </c>
      <c r="I615" t="s">
        <v>388</v>
      </c>
      <c r="J615">
        <v>20751011</v>
      </c>
      <c r="K615" s="5">
        <v>356423650.30000001</v>
      </c>
    </row>
    <row r="616" spans="1:11" x14ac:dyDescent="0.25">
      <c r="A616">
        <v>614</v>
      </c>
      <c r="B616" t="s">
        <v>379</v>
      </c>
      <c r="C616">
        <v>14000</v>
      </c>
      <c r="D616" s="1">
        <v>43391</v>
      </c>
      <c r="E616" s="5">
        <v>1728566.8</v>
      </c>
      <c r="H616">
        <v>614</v>
      </c>
      <c r="I616" t="s">
        <v>388</v>
      </c>
      <c r="J616">
        <v>20751020</v>
      </c>
      <c r="K616" s="5">
        <v>1240132925</v>
      </c>
    </row>
    <row r="617" spans="1:11" x14ac:dyDescent="0.25">
      <c r="A617">
        <v>615</v>
      </c>
      <c r="B617" t="s">
        <v>379</v>
      </c>
      <c r="C617">
        <v>11000</v>
      </c>
      <c r="D617" s="1">
        <v>43479</v>
      </c>
      <c r="E617" s="5">
        <v>15490291242</v>
      </c>
      <c r="H617">
        <v>615</v>
      </c>
      <c r="I617" t="s">
        <v>388</v>
      </c>
      <c r="J617">
        <v>20751024</v>
      </c>
      <c r="K617" s="5">
        <v>2034495056</v>
      </c>
    </row>
    <row r="618" spans="1:11" x14ac:dyDescent="0.25">
      <c r="A618">
        <v>616</v>
      </c>
      <c r="B618" t="s">
        <v>379</v>
      </c>
      <c r="C618">
        <v>14000</v>
      </c>
      <c r="D618" s="1">
        <v>43509</v>
      </c>
      <c r="E618" s="5">
        <v>98533690.760000005</v>
      </c>
      <c r="H618">
        <v>616</v>
      </c>
      <c r="I618" t="s">
        <v>388</v>
      </c>
      <c r="J618">
        <v>20751025</v>
      </c>
      <c r="K618" s="5">
        <v>1318106162</v>
      </c>
    </row>
    <row r="619" spans="1:11" x14ac:dyDescent="0.25">
      <c r="A619">
        <v>617</v>
      </c>
      <c r="B619" t="s">
        <v>379</v>
      </c>
      <c r="C619">
        <v>15000</v>
      </c>
      <c r="D619" s="1">
        <v>43395</v>
      </c>
      <c r="E619" s="5">
        <v>342317.04</v>
      </c>
      <c r="H619">
        <v>617</v>
      </c>
      <c r="I619" t="s">
        <v>388</v>
      </c>
      <c r="J619">
        <v>20751112</v>
      </c>
      <c r="K619" s="5">
        <v>4636265641</v>
      </c>
    </row>
    <row r="620" spans="1:11" x14ac:dyDescent="0.25">
      <c r="A620">
        <v>618</v>
      </c>
      <c r="B620" t="s">
        <v>379</v>
      </c>
      <c r="C620">
        <v>11000</v>
      </c>
      <c r="D620" s="1">
        <v>43400</v>
      </c>
      <c r="E620" s="5">
        <v>12862456</v>
      </c>
      <c r="H620">
        <v>618</v>
      </c>
      <c r="I620" t="s">
        <v>388</v>
      </c>
      <c r="J620">
        <v>20751113</v>
      </c>
      <c r="K620" s="5">
        <v>547831286</v>
      </c>
    </row>
    <row r="621" spans="1:11" x14ac:dyDescent="0.25">
      <c r="A621">
        <v>619</v>
      </c>
      <c r="B621" t="s">
        <v>379</v>
      </c>
      <c r="C621">
        <v>11000</v>
      </c>
      <c r="D621" s="1">
        <v>43481</v>
      </c>
      <c r="E621" s="5">
        <v>699056252.5</v>
      </c>
      <c r="H621">
        <v>619</v>
      </c>
      <c r="I621" t="s">
        <v>388</v>
      </c>
      <c r="J621">
        <v>20751121</v>
      </c>
      <c r="K621" s="5">
        <v>1989407923</v>
      </c>
    </row>
    <row r="622" spans="1:11" x14ac:dyDescent="0.25">
      <c r="A622">
        <v>620</v>
      </c>
      <c r="B622" t="s">
        <v>379</v>
      </c>
      <c r="C622">
        <v>11000</v>
      </c>
      <c r="D622" s="1">
        <v>43490</v>
      </c>
      <c r="E622" s="5">
        <v>351367645.5</v>
      </c>
      <c r="H622">
        <v>620</v>
      </c>
      <c r="I622" t="s">
        <v>388</v>
      </c>
      <c r="J622">
        <v>20751123</v>
      </c>
      <c r="K622" s="5">
        <v>2011137386</v>
      </c>
    </row>
    <row r="623" spans="1:11" x14ac:dyDescent="0.25">
      <c r="A623">
        <v>621</v>
      </c>
      <c r="B623" t="s">
        <v>379</v>
      </c>
      <c r="C623">
        <v>14000</v>
      </c>
      <c r="D623" s="1">
        <v>43418</v>
      </c>
      <c r="E623" s="5">
        <v>42399450.43</v>
      </c>
      <c r="H623">
        <v>621</v>
      </c>
      <c r="I623" t="s">
        <v>388</v>
      </c>
      <c r="J623">
        <v>20751127</v>
      </c>
      <c r="K623" s="5">
        <v>1901163790</v>
      </c>
    </row>
    <row r="624" spans="1:11" x14ac:dyDescent="0.25">
      <c r="A624">
        <v>622</v>
      </c>
      <c r="B624" t="s">
        <v>379</v>
      </c>
      <c r="C624">
        <v>14000</v>
      </c>
      <c r="D624" s="1">
        <v>43410</v>
      </c>
      <c r="E624" s="5">
        <v>555081956.60000002</v>
      </c>
      <c r="H624">
        <v>622</v>
      </c>
      <c r="I624">
        <v>31200</v>
      </c>
      <c r="J624">
        <v>20751129</v>
      </c>
      <c r="K624" s="5">
        <v>2000000000</v>
      </c>
    </row>
    <row r="625" spans="1:11" x14ac:dyDescent="0.25">
      <c r="A625">
        <v>623</v>
      </c>
      <c r="B625" t="s">
        <v>379</v>
      </c>
      <c r="C625">
        <v>32000</v>
      </c>
      <c r="D625" s="1">
        <v>43408</v>
      </c>
      <c r="E625" s="5">
        <v>86650</v>
      </c>
      <c r="H625">
        <v>623</v>
      </c>
      <c r="I625">
        <v>31100</v>
      </c>
      <c r="J625">
        <v>20750926</v>
      </c>
      <c r="K625" s="5">
        <v>94424000</v>
      </c>
    </row>
    <row r="626" spans="1:11" x14ac:dyDescent="0.25">
      <c r="A626">
        <v>624</v>
      </c>
      <c r="B626" t="s">
        <v>379</v>
      </c>
      <c r="C626">
        <v>14000</v>
      </c>
      <c r="D626" s="1">
        <v>43411</v>
      </c>
      <c r="E626" s="5">
        <v>869396.9</v>
      </c>
      <c r="H626">
        <v>624</v>
      </c>
      <c r="I626">
        <v>31200</v>
      </c>
      <c r="J626">
        <v>20750930</v>
      </c>
      <c r="K626" s="5">
        <v>670000000</v>
      </c>
    </row>
    <row r="627" spans="1:11" x14ac:dyDescent="0.25">
      <c r="A627">
        <v>625</v>
      </c>
      <c r="B627" t="s">
        <v>379</v>
      </c>
      <c r="C627">
        <v>33000</v>
      </c>
      <c r="D627" s="1">
        <v>43504</v>
      </c>
      <c r="E627" s="5">
        <v>2158321679</v>
      </c>
      <c r="H627">
        <v>625</v>
      </c>
      <c r="I627">
        <v>31200</v>
      </c>
      <c r="J627">
        <v>20750712</v>
      </c>
      <c r="K627" s="5">
        <v>3380000000</v>
      </c>
    </row>
    <row r="628" spans="1:11" x14ac:dyDescent="0.25">
      <c r="A628">
        <v>626</v>
      </c>
      <c r="B628" t="s">
        <v>379</v>
      </c>
      <c r="C628">
        <v>32000</v>
      </c>
      <c r="D628" s="1">
        <v>43431</v>
      </c>
      <c r="E628" s="5">
        <v>7335100</v>
      </c>
      <c r="H628">
        <v>626</v>
      </c>
      <c r="I628">
        <v>31100</v>
      </c>
      <c r="J628">
        <v>20750527</v>
      </c>
      <c r="K628" s="5">
        <v>500000000</v>
      </c>
    </row>
    <row r="629" spans="1:11" x14ac:dyDescent="0.25">
      <c r="A629">
        <v>627</v>
      </c>
      <c r="B629" t="s">
        <v>379</v>
      </c>
      <c r="C629">
        <v>14000</v>
      </c>
      <c r="D629" s="1">
        <v>43435</v>
      </c>
      <c r="E629" s="5">
        <v>128929.60000000001</v>
      </c>
      <c r="H629">
        <v>627</v>
      </c>
      <c r="I629">
        <v>31100</v>
      </c>
      <c r="J629">
        <v>20751002</v>
      </c>
      <c r="K629" s="5">
        <v>500000000</v>
      </c>
    </row>
    <row r="630" spans="1:11" x14ac:dyDescent="0.25">
      <c r="A630">
        <v>628</v>
      </c>
      <c r="B630" t="s">
        <v>379</v>
      </c>
      <c r="C630">
        <v>33000</v>
      </c>
      <c r="D630" s="1">
        <v>43441</v>
      </c>
      <c r="E630" s="5">
        <v>1082520410</v>
      </c>
      <c r="H630">
        <v>628</v>
      </c>
      <c r="I630">
        <v>32200</v>
      </c>
      <c r="J630">
        <v>20751119</v>
      </c>
      <c r="K630" s="5">
        <v>2100000000</v>
      </c>
    </row>
    <row r="631" spans="1:11" x14ac:dyDescent="0.25">
      <c r="A631">
        <v>629</v>
      </c>
      <c r="B631" t="s">
        <v>379</v>
      </c>
      <c r="C631">
        <v>11000</v>
      </c>
      <c r="D631" s="1">
        <v>43447</v>
      </c>
      <c r="E631" s="5">
        <v>1910070847</v>
      </c>
      <c r="H631">
        <v>629</v>
      </c>
      <c r="I631">
        <v>31200</v>
      </c>
      <c r="J631">
        <v>20750918</v>
      </c>
      <c r="K631" s="5">
        <v>181300000</v>
      </c>
    </row>
    <row r="632" spans="1:11" x14ac:dyDescent="0.25">
      <c r="A632">
        <v>630</v>
      </c>
      <c r="B632" t="s">
        <v>379</v>
      </c>
      <c r="C632">
        <v>14000</v>
      </c>
      <c r="D632" s="1">
        <v>43445</v>
      </c>
      <c r="E632" s="5">
        <v>55097705.350000001</v>
      </c>
      <c r="H632">
        <v>630</v>
      </c>
      <c r="I632">
        <v>32100</v>
      </c>
      <c r="J632">
        <v>20750730</v>
      </c>
      <c r="K632" s="5">
        <v>3232307920</v>
      </c>
    </row>
    <row r="633" spans="1:11" x14ac:dyDescent="0.25">
      <c r="A633">
        <v>631</v>
      </c>
      <c r="B633" t="s">
        <v>379</v>
      </c>
      <c r="C633">
        <v>15000</v>
      </c>
      <c r="D633" s="1">
        <v>43445</v>
      </c>
      <c r="E633" s="5">
        <v>2960339.44</v>
      </c>
      <c r="H633">
        <v>631</v>
      </c>
      <c r="I633">
        <v>32100</v>
      </c>
      <c r="J633">
        <v>20750503</v>
      </c>
      <c r="K633" s="5">
        <v>409734010.60000002</v>
      </c>
    </row>
    <row r="634" spans="1:11" x14ac:dyDescent="0.25">
      <c r="A634">
        <v>632</v>
      </c>
      <c r="B634" t="s">
        <v>379</v>
      </c>
      <c r="C634">
        <v>15000</v>
      </c>
      <c r="D634" s="1">
        <v>43446</v>
      </c>
      <c r="E634" s="5">
        <v>3094428</v>
      </c>
      <c r="H634">
        <v>632</v>
      </c>
      <c r="I634">
        <v>31200</v>
      </c>
      <c r="J634">
        <v>20750828</v>
      </c>
      <c r="K634" s="5">
        <v>4417500000</v>
      </c>
    </row>
    <row r="635" spans="1:11" x14ac:dyDescent="0.25">
      <c r="A635">
        <v>633</v>
      </c>
      <c r="B635" t="s">
        <v>379</v>
      </c>
      <c r="C635">
        <v>32000</v>
      </c>
      <c r="D635" s="1">
        <v>43446</v>
      </c>
      <c r="E635" s="5">
        <v>157678.06</v>
      </c>
      <c r="H635">
        <v>633</v>
      </c>
      <c r="I635">
        <v>31200</v>
      </c>
      <c r="J635">
        <v>20751128</v>
      </c>
      <c r="K635" s="5">
        <v>3534500000</v>
      </c>
    </row>
    <row r="636" spans="1:11" x14ac:dyDescent="0.25">
      <c r="A636">
        <v>634</v>
      </c>
      <c r="B636" t="s">
        <v>379</v>
      </c>
      <c r="C636">
        <v>15000</v>
      </c>
      <c r="D636" s="1">
        <v>43461</v>
      </c>
      <c r="E636" s="5">
        <v>145383043.19999999</v>
      </c>
      <c r="H636">
        <v>634</v>
      </c>
      <c r="I636">
        <v>31100</v>
      </c>
      <c r="J636">
        <v>20750708</v>
      </c>
      <c r="K636" s="5">
        <v>500000000</v>
      </c>
    </row>
    <row r="637" spans="1:11" x14ac:dyDescent="0.25">
      <c r="A637">
        <v>635</v>
      </c>
      <c r="B637" t="s">
        <v>379</v>
      </c>
      <c r="C637">
        <v>15000</v>
      </c>
      <c r="D637" s="1">
        <v>43451</v>
      </c>
      <c r="E637" s="5">
        <v>5405252.1299999999</v>
      </c>
      <c r="H637">
        <v>635</v>
      </c>
      <c r="I637">
        <v>31200</v>
      </c>
      <c r="J637">
        <v>20750708</v>
      </c>
      <c r="K637" s="5">
        <v>1000000000</v>
      </c>
    </row>
    <row r="638" spans="1:11" x14ac:dyDescent="0.25">
      <c r="A638">
        <v>636</v>
      </c>
      <c r="B638" t="s">
        <v>379</v>
      </c>
      <c r="C638">
        <v>15000</v>
      </c>
      <c r="D638" s="1">
        <v>43460</v>
      </c>
      <c r="E638" s="5">
        <v>23579045.52</v>
      </c>
      <c r="H638">
        <v>636</v>
      </c>
      <c r="I638">
        <v>31200</v>
      </c>
      <c r="J638">
        <v>20750524</v>
      </c>
      <c r="K638" s="5">
        <v>57091609</v>
      </c>
    </row>
    <row r="639" spans="1:11" x14ac:dyDescent="0.25">
      <c r="A639">
        <v>637</v>
      </c>
      <c r="B639" t="s">
        <v>379</v>
      </c>
      <c r="C639">
        <v>32000</v>
      </c>
      <c r="D639" s="1">
        <v>43452</v>
      </c>
      <c r="E639" s="5">
        <v>3158930</v>
      </c>
      <c r="H639">
        <v>637</v>
      </c>
      <c r="I639">
        <v>31200</v>
      </c>
      <c r="J639">
        <v>20750826</v>
      </c>
      <c r="K639" s="5">
        <v>48905100</v>
      </c>
    </row>
    <row r="640" spans="1:11" x14ac:dyDescent="0.25">
      <c r="A640">
        <v>638</v>
      </c>
      <c r="B640" t="s">
        <v>379</v>
      </c>
      <c r="C640">
        <v>14000</v>
      </c>
      <c r="D640" s="1">
        <v>43455</v>
      </c>
      <c r="E640" s="5">
        <v>66527574.299999997</v>
      </c>
      <c r="H640">
        <v>638</v>
      </c>
      <c r="I640">
        <v>31200</v>
      </c>
      <c r="J640">
        <v>20750910</v>
      </c>
      <c r="K640" s="5">
        <v>459000000</v>
      </c>
    </row>
    <row r="641" spans="1:11" x14ac:dyDescent="0.25">
      <c r="A641">
        <v>639</v>
      </c>
      <c r="B641" t="s">
        <v>379</v>
      </c>
      <c r="C641">
        <v>32000</v>
      </c>
      <c r="D641" s="1">
        <v>43455</v>
      </c>
      <c r="E641" s="5">
        <v>60000</v>
      </c>
      <c r="H641">
        <v>639</v>
      </c>
      <c r="I641">
        <v>31100</v>
      </c>
      <c r="J641">
        <v>20750828</v>
      </c>
      <c r="K641" s="5">
        <v>739700000</v>
      </c>
    </row>
    <row r="642" spans="1:11" x14ac:dyDescent="0.25">
      <c r="A642">
        <v>640</v>
      </c>
      <c r="B642" t="s">
        <v>379</v>
      </c>
      <c r="C642">
        <v>11000</v>
      </c>
      <c r="D642" s="1">
        <v>43522</v>
      </c>
      <c r="E642" s="5">
        <v>1107555336</v>
      </c>
      <c r="H642">
        <v>640</v>
      </c>
      <c r="I642">
        <v>31100</v>
      </c>
      <c r="J642">
        <v>20751128</v>
      </c>
      <c r="K642" s="5">
        <v>291300000</v>
      </c>
    </row>
    <row r="643" spans="1:11" x14ac:dyDescent="0.25">
      <c r="A643">
        <v>641</v>
      </c>
      <c r="B643" t="s">
        <v>379</v>
      </c>
      <c r="C643">
        <v>15000</v>
      </c>
      <c r="D643" s="1">
        <v>43459</v>
      </c>
      <c r="E643" s="5">
        <v>38933815.740000002</v>
      </c>
      <c r="H643">
        <v>641</v>
      </c>
      <c r="I643">
        <v>31200</v>
      </c>
      <c r="J643">
        <v>20750810</v>
      </c>
      <c r="K643" s="5">
        <v>305665000</v>
      </c>
    </row>
    <row r="644" spans="1:11" x14ac:dyDescent="0.25">
      <c r="A644">
        <v>642</v>
      </c>
      <c r="B644" t="s">
        <v>379</v>
      </c>
      <c r="C644">
        <v>32000</v>
      </c>
      <c r="D644" s="1">
        <v>43462</v>
      </c>
      <c r="E644" s="5">
        <v>12000</v>
      </c>
      <c r="H644">
        <v>642</v>
      </c>
      <c r="I644">
        <v>31200</v>
      </c>
      <c r="J644">
        <v>20751122</v>
      </c>
      <c r="K644" s="5">
        <v>364505800</v>
      </c>
    </row>
    <row r="645" spans="1:11" x14ac:dyDescent="0.25">
      <c r="A645">
        <v>643</v>
      </c>
      <c r="B645" t="s">
        <v>379</v>
      </c>
      <c r="C645">
        <v>14000</v>
      </c>
      <c r="D645" s="1">
        <v>43465</v>
      </c>
      <c r="E645" s="5">
        <v>38203625.75</v>
      </c>
      <c r="H645">
        <v>643</v>
      </c>
      <c r="I645">
        <v>31200</v>
      </c>
      <c r="J645">
        <v>20751102</v>
      </c>
      <c r="K645" s="5">
        <v>170000000</v>
      </c>
    </row>
    <row r="646" spans="1:11" x14ac:dyDescent="0.25">
      <c r="A646">
        <v>644</v>
      </c>
      <c r="B646" t="s">
        <v>379</v>
      </c>
      <c r="C646">
        <v>11000</v>
      </c>
      <c r="D646" s="1">
        <v>43463</v>
      </c>
      <c r="E646" s="5">
        <v>2824449.06</v>
      </c>
      <c r="H646">
        <v>644</v>
      </c>
      <c r="I646">
        <v>31200</v>
      </c>
      <c r="J646">
        <v>20750904</v>
      </c>
      <c r="K646" s="5">
        <v>117000000</v>
      </c>
    </row>
    <row r="647" spans="1:11" x14ac:dyDescent="0.25">
      <c r="A647">
        <v>645</v>
      </c>
      <c r="B647" t="s">
        <v>379</v>
      </c>
      <c r="C647">
        <v>14000</v>
      </c>
      <c r="D647" s="1">
        <v>43467</v>
      </c>
      <c r="E647" s="5">
        <v>42367228.18</v>
      </c>
      <c r="H647">
        <v>645</v>
      </c>
      <c r="I647">
        <v>32200</v>
      </c>
      <c r="J647">
        <v>20750803</v>
      </c>
      <c r="K647" s="5">
        <v>4200000000</v>
      </c>
    </row>
    <row r="648" spans="1:11" x14ac:dyDescent="0.25">
      <c r="A648">
        <v>646</v>
      </c>
      <c r="B648" t="s">
        <v>379</v>
      </c>
      <c r="C648">
        <v>32000</v>
      </c>
      <c r="D648" s="1">
        <v>43469</v>
      </c>
      <c r="E648" s="5">
        <v>50000</v>
      </c>
      <c r="H648">
        <v>646</v>
      </c>
      <c r="I648">
        <v>31200</v>
      </c>
      <c r="J648">
        <v>20750917</v>
      </c>
      <c r="K648" s="5">
        <v>51200000</v>
      </c>
    </row>
    <row r="649" spans="1:11" x14ac:dyDescent="0.25">
      <c r="A649">
        <v>647</v>
      </c>
      <c r="B649" t="s">
        <v>379</v>
      </c>
      <c r="C649">
        <v>14000</v>
      </c>
      <c r="D649" s="1">
        <v>43470</v>
      </c>
      <c r="E649" s="5">
        <v>83422.48</v>
      </c>
      <c r="H649">
        <v>647</v>
      </c>
      <c r="I649">
        <v>31200</v>
      </c>
      <c r="J649">
        <v>20751114</v>
      </c>
      <c r="K649" s="5">
        <v>120000000</v>
      </c>
    </row>
    <row r="650" spans="1:11" x14ac:dyDescent="0.25">
      <c r="A650">
        <v>648</v>
      </c>
      <c r="B650" t="s">
        <v>379</v>
      </c>
      <c r="C650">
        <v>11000</v>
      </c>
      <c r="D650" s="1">
        <v>43470</v>
      </c>
      <c r="E650" s="5">
        <v>160380850</v>
      </c>
      <c r="H650">
        <v>648</v>
      </c>
      <c r="I650">
        <v>31200</v>
      </c>
      <c r="J650">
        <v>20751006</v>
      </c>
      <c r="K650" s="5">
        <v>4000000000</v>
      </c>
    </row>
    <row r="651" spans="1:11" x14ac:dyDescent="0.25">
      <c r="A651">
        <v>649</v>
      </c>
      <c r="B651" t="s">
        <v>379</v>
      </c>
      <c r="C651">
        <v>14000</v>
      </c>
      <c r="D651" s="1">
        <v>43472</v>
      </c>
      <c r="E651" s="5">
        <v>29943366.899999999</v>
      </c>
      <c r="H651">
        <v>649</v>
      </c>
      <c r="I651">
        <v>32200</v>
      </c>
      <c r="J651">
        <v>20750923</v>
      </c>
      <c r="K651" s="5">
        <v>340180000</v>
      </c>
    </row>
    <row r="652" spans="1:11" x14ac:dyDescent="0.25">
      <c r="A652">
        <v>650</v>
      </c>
      <c r="B652" t="s">
        <v>379</v>
      </c>
      <c r="C652">
        <v>32000</v>
      </c>
      <c r="D652" s="1">
        <v>43471</v>
      </c>
      <c r="E652" s="5">
        <v>890073.3</v>
      </c>
      <c r="H652">
        <v>650</v>
      </c>
      <c r="I652">
        <v>32200</v>
      </c>
      <c r="J652">
        <v>20750826</v>
      </c>
      <c r="K652" s="5">
        <v>932885000</v>
      </c>
    </row>
    <row r="653" spans="1:11" x14ac:dyDescent="0.25">
      <c r="A653">
        <v>651</v>
      </c>
      <c r="B653" t="s">
        <v>379</v>
      </c>
      <c r="C653">
        <v>32000</v>
      </c>
      <c r="D653" s="1">
        <v>43473</v>
      </c>
      <c r="E653" s="5">
        <v>389415.73</v>
      </c>
      <c r="H653">
        <v>651</v>
      </c>
      <c r="I653">
        <v>32100</v>
      </c>
      <c r="J653">
        <v>20750624</v>
      </c>
      <c r="K653" s="5">
        <v>1418998784</v>
      </c>
    </row>
    <row r="654" spans="1:11" x14ac:dyDescent="0.25">
      <c r="A654">
        <v>652</v>
      </c>
      <c r="B654" t="s">
        <v>379</v>
      </c>
      <c r="C654">
        <v>14000</v>
      </c>
      <c r="D654" s="1">
        <v>43493</v>
      </c>
      <c r="E654" s="5">
        <v>95315981.120000005</v>
      </c>
      <c r="H654">
        <v>652</v>
      </c>
      <c r="I654">
        <v>32100</v>
      </c>
      <c r="J654">
        <v>20751113</v>
      </c>
      <c r="K654" s="5">
        <v>33545068.75</v>
      </c>
    </row>
    <row r="655" spans="1:11" x14ac:dyDescent="0.25">
      <c r="A655">
        <v>653</v>
      </c>
      <c r="B655" t="s">
        <v>379</v>
      </c>
      <c r="C655">
        <v>11000</v>
      </c>
      <c r="D655" s="1">
        <v>43477</v>
      </c>
      <c r="E655" s="5">
        <v>1532088544</v>
      </c>
      <c r="H655">
        <v>653</v>
      </c>
      <c r="I655">
        <v>32100</v>
      </c>
      <c r="J655">
        <v>20750803</v>
      </c>
      <c r="K655" s="5">
        <v>-68335760.439999998</v>
      </c>
    </row>
    <row r="656" spans="1:11" x14ac:dyDescent="0.25">
      <c r="A656">
        <v>654</v>
      </c>
      <c r="B656" t="s">
        <v>379</v>
      </c>
      <c r="C656">
        <v>33000</v>
      </c>
      <c r="D656" s="1">
        <v>43479</v>
      </c>
      <c r="E656" s="5">
        <v>1523210611</v>
      </c>
      <c r="H656">
        <v>654</v>
      </c>
      <c r="I656">
        <v>31200</v>
      </c>
      <c r="J656">
        <v>20751002</v>
      </c>
      <c r="K656" s="5">
        <v>0</v>
      </c>
    </row>
    <row r="657" spans="1:11" x14ac:dyDescent="0.25">
      <c r="A657">
        <v>655</v>
      </c>
      <c r="B657" t="s">
        <v>379</v>
      </c>
      <c r="C657">
        <v>15000</v>
      </c>
      <c r="D657" s="1">
        <v>43495</v>
      </c>
      <c r="E657" s="5">
        <v>5013368.2</v>
      </c>
      <c r="H657">
        <v>655</v>
      </c>
      <c r="I657">
        <v>31100</v>
      </c>
      <c r="J657">
        <v>20750918</v>
      </c>
      <c r="K657" s="5">
        <v>43958900</v>
      </c>
    </row>
    <row r="658" spans="1:11" x14ac:dyDescent="0.25">
      <c r="A658">
        <v>656</v>
      </c>
      <c r="B658" t="s">
        <v>379</v>
      </c>
      <c r="C658">
        <v>14000</v>
      </c>
      <c r="D658" s="1">
        <v>43488</v>
      </c>
      <c r="E658" s="5">
        <v>36514120.270000003</v>
      </c>
      <c r="H658">
        <v>656</v>
      </c>
      <c r="I658">
        <v>31200</v>
      </c>
      <c r="J658">
        <v>20751127</v>
      </c>
      <c r="K658" s="5">
        <v>557900000</v>
      </c>
    </row>
    <row r="659" spans="1:11" x14ac:dyDescent="0.25">
      <c r="A659">
        <v>657</v>
      </c>
      <c r="B659" t="s">
        <v>379</v>
      </c>
      <c r="C659">
        <v>15000</v>
      </c>
      <c r="D659" s="1">
        <v>43494</v>
      </c>
      <c r="E659" s="5">
        <v>1991753.95</v>
      </c>
      <c r="H659">
        <v>657</v>
      </c>
      <c r="I659">
        <v>31100</v>
      </c>
      <c r="J659">
        <v>20751107</v>
      </c>
      <c r="K659" s="5">
        <v>300000000</v>
      </c>
    </row>
    <row r="660" spans="1:11" x14ac:dyDescent="0.25">
      <c r="A660">
        <v>658</v>
      </c>
      <c r="B660" t="s">
        <v>379</v>
      </c>
      <c r="C660">
        <v>15000</v>
      </c>
      <c r="D660" s="1">
        <v>43497</v>
      </c>
      <c r="E660" s="5">
        <v>1423328.2</v>
      </c>
      <c r="H660">
        <v>658</v>
      </c>
      <c r="I660">
        <v>32100</v>
      </c>
      <c r="J660">
        <v>20751004</v>
      </c>
      <c r="K660" s="5">
        <v>3910991153</v>
      </c>
    </row>
    <row r="661" spans="1:11" x14ac:dyDescent="0.25">
      <c r="A661">
        <v>659</v>
      </c>
      <c r="B661" t="s">
        <v>379</v>
      </c>
      <c r="C661">
        <v>15000</v>
      </c>
      <c r="D661" s="1">
        <v>43503</v>
      </c>
      <c r="E661" s="5">
        <v>25357696.199999999</v>
      </c>
      <c r="H661">
        <v>659</v>
      </c>
      <c r="I661">
        <v>32100</v>
      </c>
      <c r="J661">
        <v>20750524</v>
      </c>
      <c r="K661" s="5">
        <v>216824892.5</v>
      </c>
    </row>
    <row r="662" spans="1:11" x14ac:dyDescent="0.25">
      <c r="A662">
        <v>660</v>
      </c>
      <c r="B662" t="s">
        <v>379</v>
      </c>
      <c r="C662">
        <v>33000</v>
      </c>
      <c r="D662" s="1">
        <v>43505</v>
      </c>
      <c r="E662" s="5">
        <v>274902077</v>
      </c>
      <c r="H662">
        <v>660</v>
      </c>
      <c r="I662">
        <v>31100</v>
      </c>
      <c r="J662">
        <v>20751127</v>
      </c>
      <c r="K662" s="5">
        <v>448400000</v>
      </c>
    </row>
    <row r="663" spans="1:11" x14ac:dyDescent="0.25">
      <c r="A663">
        <v>661</v>
      </c>
      <c r="B663" t="s">
        <v>379</v>
      </c>
      <c r="C663">
        <v>15000</v>
      </c>
      <c r="D663" s="1">
        <v>43509</v>
      </c>
      <c r="E663" s="5">
        <v>15752206.710000001</v>
      </c>
      <c r="H663">
        <v>661</v>
      </c>
      <c r="I663">
        <v>31100</v>
      </c>
      <c r="J663">
        <v>20750820</v>
      </c>
      <c r="K663" s="5">
        <v>8000000</v>
      </c>
    </row>
    <row r="664" spans="1:11" x14ac:dyDescent="0.25">
      <c r="A664">
        <v>662</v>
      </c>
      <c r="B664" t="s">
        <v>379</v>
      </c>
      <c r="C664">
        <v>33000</v>
      </c>
      <c r="D664" s="1">
        <v>43512</v>
      </c>
      <c r="E664" s="5">
        <v>373913</v>
      </c>
      <c r="H664">
        <v>662</v>
      </c>
      <c r="I664">
        <v>31200</v>
      </c>
      <c r="J664">
        <v>20751126</v>
      </c>
      <c r="K664" s="5">
        <v>139000000</v>
      </c>
    </row>
    <row r="665" spans="1:11" x14ac:dyDescent="0.25">
      <c r="A665">
        <v>663</v>
      </c>
      <c r="B665" t="s">
        <v>379</v>
      </c>
      <c r="C665">
        <v>15000</v>
      </c>
      <c r="D665" s="1">
        <v>43515</v>
      </c>
      <c r="E665" s="5">
        <v>43970353.509999998</v>
      </c>
      <c r="H665">
        <v>663</v>
      </c>
      <c r="I665">
        <v>31200</v>
      </c>
      <c r="J665">
        <v>20750711</v>
      </c>
      <c r="K665" s="5">
        <v>400000000</v>
      </c>
    </row>
    <row r="666" spans="1:11" x14ac:dyDescent="0.25">
      <c r="A666">
        <v>664</v>
      </c>
      <c r="B666" t="s">
        <v>379</v>
      </c>
      <c r="C666">
        <v>14000</v>
      </c>
      <c r="D666" s="1">
        <v>43528</v>
      </c>
      <c r="E666" s="5">
        <v>172738.8</v>
      </c>
      <c r="H666">
        <v>664</v>
      </c>
      <c r="I666">
        <v>32100</v>
      </c>
      <c r="J666">
        <v>20750820</v>
      </c>
      <c r="K666" s="5">
        <v>68335760.439999998</v>
      </c>
    </row>
    <row r="667" spans="1:11" x14ac:dyDescent="0.25">
      <c r="A667">
        <v>665</v>
      </c>
      <c r="B667" t="s">
        <v>379</v>
      </c>
      <c r="C667">
        <v>15000</v>
      </c>
      <c r="D667" s="1">
        <v>43531</v>
      </c>
      <c r="E667" s="5">
        <v>6355088.0099999998</v>
      </c>
      <c r="H667" t="s">
        <v>389</v>
      </c>
    </row>
    <row r="668" spans="1:11" x14ac:dyDescent="0.25">
      <c r="A668">
        <v>666</v>
      </c>
      <c r="B668" t="s">
        <v>379</v>
      </c>
      <c r="C668">
        <v>33000</v>
      </c>
      <c r="D668" s="1">
        <v>43532</v>
      </c>
      <c r="E668" s="5">
        <v>28647352</v>
      </c>
    </row>
    <row r="669" spans="1:11" x14ac:dyDescent="0.25">
      <c r="A669">
        <v>667</v>
      </c>
      <c r="B669" t="s">
        <v>379</v>
      </c>
      <c r="C669">
        <v>14000</v>
      </c>
      <c r="D669" s="1">
        <v>43535</v>
      </c>
      <c r="E669" s="5">
        <v>48722251.149999999</v>
      </c>
    </row>
    <row r="670" spans="1:11" x14ac:dyDescent="0.25">
      <c r="A670">
        <v>668</v>
      </c>
      <c r="B670" t="s">
        <v>379</v>
      </c>
      <c r="C670">
        <v>14000</v>
      </c>
      <c r="D670" s="1">
        <v>43538</v>
      </c>
      <c r="E670" s="5">
        <v>839112</v>
      </c>
    </row>
    <row r="671" spans="1:11" x14ac:dyDescent="0.25">
      <c r="A671">
        <v>669</v>
      </c>
      <c r="B671" t="s">
        <v>379</v>
      </c>
      <c r="C671">
        <v>11000</v>
      </c>
      <c r="D671" s="1">
        <v>43298</v>
      </c>
      <c r="E671" s="5">
        <v>56078719.490000002</v>
      </c>
    </row>
    <row r="672" spans="1:11" x14ac:dyDescent="0.25">
      <c r="A672">
        <v>670</v>
      </c>
      <c r="B672" t="s">
        <v>379</v>
      </c>
      <c r="C672">
        <v>11000</v>
      </c>
      <c r="D672" s="1">
        <v>43487</v>
      </c>
      <c r="E672" s="5">
        <v>1663789666</v>
      </c>
    </row>
    <row r="673" spans="1:5" x14ac:dyDescent="0.25">
      <c r="A673">
        <v>671</v>
      </c>
      <c r="B673" t="s">
        <v>379</v>
      </c>
      <c r="C673">
        <v>11000</v>
      </c>
      <c r="D673" s="1">
        <v>43402</v>
      </c>
      <c r="E673" s="5">
        <v>2507036020</v>
      </c>
    </row>
    <row r="674" spans="1:5" x14ac:dyDescent="0.25">
      <c r="A674">
        <v>672</v>
      </c>
      <c r="B674" t="s">
        <v>379</v>
      </c>
      <c r="C674">
        <v>33000</v>
      </c>
      <c r="D674" s="1">
        <v>43529</v>
      </c>
      <c r="E674" s="5">
        <v>1454561726</v>
      </c>
    </row>
    <row r="675" spans="1:5" x14ac:dyDescent="0.25">
      <c r="A675">
        <v>673</v>
      </c>
      <c r="B675" t="s">
        <v>379</v>
      </c>
      <c r="C675">
        <v>11000</v>
      </c>
      <c r="D675" s="1">
        <v>43422</v>
      </c>
      <c r="E675" s="5">
        <v>2435973042</v>
      </c>
    </row>
    <row r="676" spans="1:5" x14ac:dyDescent="0.25">
      <c r="A676">
        <v>674</v>
      </c>
      <c r="B676" t="s">
        <v>379</v>
      </c>
      <c r="C676">
        <v>33000</v>
      </c>
      <c r="D676" s="1">
        <v>43368</v>
      </c>
      <c r="E676" s="5">
        <v>738448264.39999998</v>
      </c>
    </row>
    <row r="677" spans="1:5" x14ac:dyDescent="0.25">
      <c r="A677">
        <v>675</v>
      </c>
      <c r="B677" t="s">
        <v>379</v>
      </c>
      <c r="C677">
        <v>11000</v>
      </c>
      <c r="D677" s="1">
        <v>43351</v>
      </c>
      <c r="E677" s="5">
        <v>7168483</v>
      </c>
    </row>
    <row r="678" spans="1:5" x14ac:dyDescent="0.25">
      <c r="A678">
        <v>676</v>
      </c>
      <c r="B678" t="s">
        <v>379</v>
      </c>
      <c r="C678">
        <v>14000</v>
      </c>
      <c r="D678" s="1">
        <v>43300</v>
      </c>
      <c r="E678" s="5">
        <v>82285787.549999997</v>
      </c>
    </row>
    <row r="679" spans="1:5" x14ac:dyDescent="0.25">
      <c r="A679">
        <v>677</v>
      </c>
      <c r="B679" t="s">
        <v>379</v>
      </c>
      <c r="C679">
        <v>33000</v>
      </c>
      <c r="D679" s="1">
        <v>43351</v>
      </c>
      <c r="E679" s="5">
        <v>1507643</v>
      </c>
    </row>
    <row r="680" spans="1:5" x14ac:dyDescent="0.25">
      <c r="A680">
        <v>678</v>
      </c>
      <c r="B680" t="s">
        <v>379</v>
      </c>
      <c r="C680">
        <v>33000</v>
      </c>
      <c r="D680" s="1">
        <v>43398</v>
      </c>
      <c r="E680" s="5">
        <v>599048711.20000005</v>
      </c>
    </row>
    <row r="681" spans="1:5" x14ac:dyDescent="0.25">
      <c r="A681">
        <v>679</v>
      </c>
      <c r="B681" t="s">
        <v>379</v>
      </c>
      <c r="C681">
        <v>33000</v>
      </c>
      <c r="D681" s="1">
        <v>43354</v>
      </c>
      <c r="E681" s="5">
        <v>806858409.79999995</v>
      </c>
    </row>
    <row r="682" spans="1:5" x14ac:dyDescent="0.25">
      <c r="A682">
        <v>680</v>
      </c>
      <c r="B682" t="s">
        <v>379</v>
      </c>
      <c r="C682">
        <v>33000</v>
      </c>
      <c r="D682" s="1">
        <v>43439</v>
      </c>
      <c r="E682" s="5">
        <v>932868238.60000002</v>
      </c>
    </row>
    <row r="683" spans="1:5" x14ac:dyDescent="0.25">
      <c r="A683">
        <v>681</v>
      </c>
      <c r="B683" t="s">
        <v>379</v>
      </c>
      <c r="C683">
        <v>11000</v>
      </c>
      <c r="D683" s="1">
        <v>43401</v>
      </c>
      <c r="E683" s="5">
        <v>1464550902</v>
      </c>
    </row>
    <row r="684" spans="1:5" x14ac:dyDescent="0.25">
      <c r="A684">
        <v>682</v>
      </c>
      <c r="B684" t="s">
        <v>379</v>
      </c>
      <c r="C684">
        <v>11000</v>
      </c>
      <c r="D684" s="1">
        <v>43350</v>
      </c>
      <c r="E684" s="5">
        <v>947465473.10000002</v>
      </c>
    </row>
    <row r="685" spans="1:5" x14ac:dyDescent="0.25">
      <c r="A685">
        <v>683</v>
      </c>
      <c r="B685" t="s">
        <v>379</v>
      </c>
      <c r="C685">
        <v>11000</v>
      </c>
      <c r="D685" s="1">
        <v>43303</v>
      </c>
      <c r="E685" s="5">
        <v>1703483920</v>
      </c>
    </row>
    <row r="686" spans="1:5" x14ac:dyDescent="0.25">
      <c r="A686">
        <v>684</v>
      </c>
      <c r="B686" t="s">
        <v>379</v>
      </c>
      <c r="C686">
        <v>33000</v>
      </c>
      <c r="D686" s="1">
        <v>43303</v>
      </c>
      <c r="E686" s="5">
        <v>324580749</v>
      </c>
    </row>
    <row r="687" spans="1:5" x14ac:dyDescent="0.25">
      <c r="A687">
        <v>685</v>
      </c>
      <c r="B687" t="s">
        <v>379</v>
      </c>
      <c r="C687">
        <v>11000</v>
      </c>
      <c r="D687" s="1">
        <v>43438</v>
      </c>
      <c r="E687" s="5">
        <v>1447789700</v>
      </c>
    </row>
    <row r="688" spans="1:5" x14ac:dyDescent="0.25">
      <c r="A688">
        <v>686</v>
      </c>
      <c r="B688" t="s">
        <v>379</v>
      </c>
      <c r="C688">
        <v>33000</v>
      </c>
      <c r="D688" s="1">
        <v>43361</v>
      </c>
      <c r="E688" s="5">
        <v>1210794172</v>
      </c>
    </row>
    <row r="689" spans="1:5" x14ac:dyDescent="0.25">
      <c r="A689">
        <v>687</v>
      </c>
      <c r="B689" t="s">
        <v>379</v>
      </c>
      <c r="C689">
        <v>33000</v>
      </c>
      <c r="D689" s="1">
        <v>43370</v>
      </c>
      <c r="E689" s="5">
        <v>749572244.89999998</v>
      </c>
    </row>
    <row r="690" spans="1:5" x14ac:dyDescent="0.25">
      <c r="A690">
        <v>688</v>
      </c>
      <c r="B690" t="s">
        <v>379</v>
      </c>
      <c r="C690">
        <v>11000</v>
      </c>
      <c r="D690" s="1">
        <v>43355</v>
      </c>
      <c r="E690" s="5">
        <v>759629793.70000005</v>
      </c>
    </row>
    <row r="691" spans="1:5" x14ac:dyDescent="0.25">
      <c r="A691">
        <v>689</v>
      </c>
      <c r="B691" t="s">
        <v>379</v>
      </c>
      <c r="C691">
        <v>11000</v>
      </c>
      <c r="D691" s="1">
        <v>43426</v>
      </c>
      <c r="E691" s="5">
        <v>1030189270</v>
      </c>
    </row>
    <row r="692" spans="1:5" x14ac:dyDescent="0.25">
      <c r="A692">
        <v>690</v>
      </c>
      <c r="B692" t="s">
        <v>379</v>
      </c>
      <c r="C692">
        <v>11000</v>
      </c>
      <c r="D692" s="1">
        <v>43453</v>
      </c>
      <c r="E692" s="5">
        <v>1237901512</v>
      </c>
    </row>
    <row r="693" spans="1:5" x14ac:dyDescent="0.25">
      <c r="A693">
        <v>691</v>
      </c>
      <c r="B693" t="s">
        <v>379</v>
      </c>
      <c r="C693">
        <v>11000</v>
      </c>
      <c r="D693" s="1">
        <v>43416</v>
      </c>
      <c r="E693" s="5">
        <v>3672219319</v>
      </c>
    </row>
    <row r="694" spans="1:5" x14ac:dyDescent="0.25">
      <c r="A694">
        <v>692</v>
      </c>
      <c r="B694" t="s">
        <v>379</v>
      </c>
      <c r="C694">
        <v>14000</v>
      </c>
      <c r="D694" s="1">
        <v>43305</v>
      </c>
      <c r="E694" s="5">
        <v>64492771.380000003</v>
      </c>
    </row>
    <row r="695" spans="1:5" x14ac:dyDescent="0.25">
      <c r="A695">
        <v>693</v>
      </c>
      <c r="B695" t="s">
        <v>379</v>
      </c>
      <c r="C695">
        <v>33000</v>
      </c>
      <c r="D695" s="1">
        <v>43374</v>
      </c>
      <c r="E695" s="5">
        <v>1659614463</v>
      </c>
    </row>
    <row r="696" spans="1:5" x14ac:dyDescent="0.25">
      <c r="A696">
        <v>694</v>
      </c>
      <c r="B696" t="s">
        <v>379</v>
      </c>
      <c r="C696">
        <v>14000</v>
      </c>
      <c r="D696" s="1">
        <v>43441</v>
      </c>
      <c r="E696" s="5">
        <v>568134054.10000002</v>
      </c>
    </row>
    <row r="697" spans="1:5" x14ac:dyDescent="0.25">
      <c r="A697">
        <v>695</v>
      </c>
      <c r="B697" t="s">
        <v>379</v>
      </c>
      <c r="C697">
        <v>11000</v>
      </c>
      <c r="D697" s="1">
        <v>43307</v>
      </c>
      <c r="E697" s="5">
        <v>725927490</v>
      </c>
    </row>
    <row r="698" spans="1:5" x14ac:dyDescent="0.25">
      <c r="A698">
        <v>696</v>
      </c>
      <c r="B698" t="s">
        <v>379</v>
      </c>
      <c r="C698">
        <v>14000</v>
      </c>
      <c r="D698" s="1">
        <v>43307</v>
      </c>
      <c r="E698" s="5">
        <v>68495748.870000005</v>
      </c>
    </row>
    <row r="699" spans="1:5" x14ac:dyDescent="0.25">
      <c r="A699">
        <v>697</v>
      </c>
      <c r="B699" t="s">
        <v>379</v>
      </c>
      <c r="C699">
        <v>14000</v>
      </c>
      <c r="D699" s="1">
        <v>43521</v>
      </c>
      <c r="E699" s="5">
        <v>333752700.10000002</v>
      </c>
    </row>
    <row r="700" spans="1:5" x14ac:dyDescent="0.25">
      <c r="A700">
        <v>698</v>
      </c>
      <c r="B700" t="s">
        <v>379</v>
      </c>
      <c r="C700">
        <v>11000</v>
      </c>
      <c r="D700" s="1">
        <v>43346</v>
      </c>
      <c r="E700" s="5">
        <v>1486921693</v>
      </c>
    </row>
    <row r="701" spans="1:5" x14ac:dyDescent="0.25">
      <c r="A701">
        <v>699</v>
      </c>
      <c r="B701" t="s">
        <v>379</v>
      </c>
      <c r="C701">
        <v>11000</v>
      </c>
      <c r="D701" s="1">
        <v>43310</v>
      </c>
      <c r="E701" s="5">
        <v>1105199784</v>
      </c>
    </row>
    <row r="702" spans="1:5" x14ac:dyDescent="0.25">
      <c r="A702">
        <v>700</v>
      </c>
      <c r="B702" t="s">
        <v>379</v>
      </c>
      <c r="C702">
        <v>33000</v>
      </c>
      <c r="D702" s="1">
        <v>43309</v>
      </c>
      <c r="E702" s="5">
        <v>2706743</v>
      </c>
    </row>
    <row r="703" spans="1:5" x14ac:dyDescent="0.25">
      <c r="A703">
        <v>701</v>
      </c>
      <c r="B703" t="s">
        <v>379</v>
      </c>
      <c r="C703">
        <v>15000</v>
      </c>
      <c r="D703" s="1">
        <v>43309</v>
      </c>
      <c r="E703" s="5">
        <v>93056</v>
      </c>
    </row>
    <row r="704" spans="1:5" x14ac:dyDescent="0.25">
      <c r="A704">
        <v>702</v>
      </c>
      <c r="B704" t="s">
        <v>379</v>
      </c>
      <c r="C704">
        <v>14000</v>
      </c>
      <c r="D704" s="1">
        <v>43405</v>
      </c>
      <c r="E704" s="5">
        <v>64654863.170000002</v>
      </c>
    </row>
    <row r="705" spans="1:5" x14ac:dyDescent="0.25">
      <c r="A705">
        <v>703</v>
      </c>
      <c r="B705" t="s">
        <v>379</v>
      </c>
      <c r="C705">
        <v>33000</v>
      </c>
      <c r="D705" s="1">
        <v>43489</v>
      </c>
      <c r="E705" s="5">
        <v>620644184.20000005</v>
      </c>
    </row>
    <row r="706" spans="1:5" x14ac:dyDescent="0.25">
      <c r="A706">
        <v>704</v>
      </c>
      <c r="B706" t="s">
        <v>379</v>
      </c>
      <c r="C706">
        <v>11000</v>
      </c>
      <c r="D706" s="1">
        <v>43423</v>
      </c>
      <c r="E706" s="5">
        <v>1236940022</v>
      </c>
    </row>
    <row r="707" spans="1:5" x14ac:dyDescent="0.25">
      <c r="A707">
        <v>705</v>
      </c>
      <c r="B707" t="s">
        <v>379</v>
      </c>
      <c r="C707">
        <v>33000</v>
      </c>
      <c r="D707" s="1">
        <v>43523</v>
      </c>
      <c r="E707" s="5">
        <v>843929051.89999998</v>
      </c>
    </row>
    <row r="708" spans="1:5" x14ac:dyDescent="0.25">
      <c r="A708">
        <v>706</v>
      </c>
      <c r="B708" t="s">
        <v>379</v>
      </c>
      <c r="C708">
        <v>33000</v>
      </c>
      <c r="D708" s="1">
        <v>43313</v>
      </c>
      <c r="E708" s="5">
        <v>289565361.89999998</v>
      </c>
    </row>
    <row r="709" spans="1:5" x14ac:dyDescent="0.25">
      <c r="A709">
        <v>707</v>
      </c>
      <c r="B709" t="s">
        <v>379</v>
      </c>
      <c r="C709">
        <v>15000</v>
      </c>
      <c r="D709" s="1">
        <v>43313</v>
      </c>
      <c r="E709" s="5">
        <v>26067027.02</v>
      </c>
    </row>
    <row r="710" spans="1:5" x14ac:dyDescent="0.25">
      <c r="A710">
        <v>708</v>
      </c>
      <c r="B710" t="s">
        <v>379</v>
      </c>
      <c r="C710">
        <v>11000</v>
      </c>
      <c r="D710" s="1">
        <v>43314</v>
      </c>
      <c r="E710" s="5">
        <v>2693522472</v>
      </c>
    </row>
    <row r="711" spans="1:5" x14ac:dyDescent="0.25">
      <c r="A711">
        <v>709</v>
      </c>
      <c r="B711" t="s">
        <v>379</v>
      </c>
      <c r="C711">
        <v>11000</v>
      </c>
      <c r="D711" s="1">
        <v>43536</v>
      </c>
      <c r="E711" s="5">
        <v>1870852774</v>
      </c>
    </row>
    <row r="712" spans="1:5" x14ac:dyDescent="0.25">
      <c r="A712">
        <v>710</v>
      </c>
      <c r="B712" t="s">
        <v>379</v>
      </c>
      <c r="C712">
        <v>33000</v>
      </c>
      <c r="D712" s="1">
        <v>43515</v>
      </c>
      <c r="E712" s="5">
        <v>607108645.39999998</v>
      </c>
    </row>
    <row r="713" spans="1:5" x14ac:dyDescent="0.25">
      <c r="A713">
        <v>711</v>
      </c>
      <c r="B713" t="s">
        <v>379</v>
      </c>
      <c r="C713">
        <v>11000</v>
      </c>
      <c r="D713" s="1">
        <v>43317</v>
      </c>
      <c r="E713" s="5">
        <v>1213312333</v>
      </c>
    </row>
    <row r="714" spans="1:5" x14ac:dyDescent="0.25">
      <c r="A714">
        <v>712</v>
      </c>
      <c r="B714" t="s">
        <v>379</v>
      </c>
      <c r="C714">
        <v>33000</v>
      </c>
      <c r="D714" s="1">
        <v>43317</v>
      </c>
      <c r="E714" s="5">
        <v>1679725577</v>
      </c>
    </row>
    <row r="715" spans="1:5" x14ac:dyDescent="0.25">
      <c r="A715">
        <v>713</v>
      </c>
      <c r="B715" t="s">
        <v>379</v>
      </c>
      <c r="C715">
        <v>11000</v>
      </c>
      <c r="D715" s="1">
        <v>43316</v>
      </c>
      <c r="E715" s="5">
        <v>8316707</v>
      </c>
    </row>
    <row r="716" spans="1:5" x14ac:dyDescent="0.25">
      <c r="A716">
        <v>714</v>
      </c>
      <c r="B716" t="s">
        <v>379</v>
      </c>
      <c r="C716">
        <v>33000</v>
      </c>
      <c r="D716" s="1">
        <v>43316</v>
      </c>
      <c r="E716" s="5">
        <v>2174157</v>
      </c>
    </row>
    <row r="717" spans="1:5" x14ac:dyDescent="0.25">
      <c r="A717">
        <v>715</v>
      </c>
      <c r="B717" t="s">
        <v>379</v>
      </c>
      <c r="C717">
        <v>33000</v>
      </c>
      <c r="D717" s="1">
        <v>43510</v>
      </c>
      <c r="E717" s="5">
        <v>727192815.29999995</v>
      </c>
    </row>
    <row r="718" spans="1:5" x14ac:dyDescent="0.25">
      <c r="A718">
        <v>716</v>
      </c>
      <c r="B718" t="s">
        <v>379</v>
      </c>
      <c r="C718">
        <v>33000</v>
      </c>
      <c r="D718" s="1">
        <v>43448</v>
      </c>
      <c r="E718" s="5">
        <v>585029102.20000005</v>
      </c>
    </row>
    <row r="719" spans="1:5" x14ac:dyDescent="0.25">
      <c r="A719">
        <v>717</v>
      </c>
      <c r="B719" t="s">
        <v>379</v>
      </c>
      <c r="C719">
        <v>33000</v>
      </c>
      <c r="D719" s="1">
        <v>43412</v>
      </c>
      <c r="E719" s="5">
        <v>526</v>
      </c>
    </row>
    <row r="720" spans="1:5" x14ac:dyDescent="0.25">
      <c r="A720">
        <v>718</v>
      </c>
      <c r="B720" t="s">
        <v>379</v>
      </c>
      <c r="C720">
        <v>33000</v>
      </c>
      <c r="D720" s="1">
        <v>43450</v>
      </c>
      <c r="E720" s="5">
        <v>876881488.79999995</v>
      </c>
    </row>
    <row r="721" spans="1:5" x14ac:dyDescent="0.25">
      <c r="A721">
        <v>719</v>
      </c>
      <c r="B721" t="s">
        <v>379</v>
      </c>
      <c r="C721">
        <v>33000</v>
      </c>
      <c r="D721" s="1">
        <v>43397</v>
      </c>
      <c r="E721" s="5">
        <v>717808117.20000005</v>
      </c>
    </row>
    <row r="722" spans="1:5" x14ac:dyDescent="0.25">
      <c r="A722">
        <v>720</v>
      </c>
      <c r="B722" t="s">
        <v>379</v>
      </c>
      <c r="C722">
        <v>14000</v>
      </c>
      <c r="D722" s="1">
        <v>43321</v>
      </c>
      <c r="E722" s="5">
        <v>359562209</v>
      </c>
    </row>
    <row r="723" spans="1:5" x14ac:dyDescent="0.25">
      <c r="A723">
        <v>721</v>
      </c>
      <c r="B723" t="s">
        <v>379</v>
      </c>
      <c r="C723">
        <v>11000</v>
      </c>
      <c r="D723" s="1">
        <v>43320</v>
      </c>
      <c r="E723" s="5">
        <v>2997231669</v>
      </c>
    </row>
    <row r="724" spans="1:5" x14ac:dyDescent="0.25">
      <c r="A724">
        <v>722</v>
      </c>
      <c r="B724" t="s">
        <v>379</v>
      </c>
      <c r="C724">
        <v>11000</v>
      </c>
      <c r="D724" s="1">
        <v>43511</v>
      </c>
      <c r="E724" s="5">
        <v>259560602.5</v>
      </c>
    </row>
    <row r="725" spans="1:5" x14ac:dyDescent="0.25">
      <c r="A725">
        <v>723</v>
      </c>
      <c r="B725" t="s">
        <v>379</v>
      </c>
      <c r="C725">
        <v>33000</v>
      </c>
      <c r="D725" s="1">
        <v>43494</v>
      </c>
      <c r="E725" s="5">
        <v>628444491</v>
      </c>
    </row>
    <row r="726" spans="1:5" x14ac:dyDescent="0.25">
      <c r="A726">
        <v>724</v>
      </c>
      <c r="B726" t="s">
        <v>379</v>
      </c>
      <c r="C726">
        <v>33000</v>
      </c>
      <c r="D726" s="1">
        <v>43496</v>
      </c>
      <c r="E726" s="5">
        <v>1026341819</v>
      </c>
    </row>
    <row r="727" spans="1:5" x14ac:dyDescent="0.25">
      <c r="A727">
        <v>725</v>
      </c>
      <c r="B727" t="s">
        <v>379</v>
      </c>
      <c r="C727">
        <v>32000</v>
      </c>
      <c r="D727" s="1">
        <v>43321</v>
      </c>
      <c r="E727" s="5">
        <v>2484845</v>
      </c>
    </row>
    <row r="728" spans="1:5" x14ac:dyDescent="0.25">
      <c r="A728">
        <v>726</v>
      </c>
      <c r="B728" t="s">
        <v>379</v>
      </c>
      <c r="C728">
        <v>33000</v>
      </c>
      <c r="D728" s="1">
        <v>43405</v>
      </c>
      <c r="E728" s="5">
        <v>647025926.10000002</v>
      </c>
    </row>
    <row r="729" spans="1:5" x14ac:dyDescent="0.25">
      <c r="A729">
        <v>727</v>
      </c>
      <c r="B729" t="s">
        <v>379</v>
      </c>
      <c r="C729">
        <v>33000</v>
      </c>
      <c r="D729" s="1">
        <v>43475</v>
      </c>
      <c r="E729" s="5">
        <v>1188542906</v>
      </c>
    </row>
    <row r="730" spans="1:5" x14ac:dyDescent="0.25">
      <c r="A730">
        <v>728</v>
      </c>
      <c r="B730" t="s">
        <v>379</v>
      </c>
      <c r="C730">
        <v>33000</v>
      </c>
      <c r="D730" s="1">
        <v>43432</v>
      </c>
      <c r="E730" s="5">
        <v>664531127.60000002</v>
      </c>
    </row>
    <row r="731" spans="1:5" x14ac:dyDescent="0.25">
      <c r="A731">
        <v>729</v>
      </c>
      <c r="B731" t="s">
        <v>379</v>
      </c>
      <c r="C731">
        <v>33000</v>
      </c>
      <c r="D731" s="1">
        <v>43431</v>
      </c>
      <c r="E731" s="5">
        <v>627013566</v>
      </c>
    </row>
    <row r="732" spans="1:5" x14ac:dyDescent="0.25">
      <c r="A732">
        <v>730</v>
      </c>
      <c r="B732" t="s">
        <v>379</v>
      </c>
      <c r="C732">
        <v>15000</v>
      </c>
      <c r="D732" s="1">
        <v>43323</v>
      </c>
      <c r="E732" s="5">
        <v>249235</v>
      </c>
    </row>
    <row r="733" spans="1:5" x14ac:dyDescent="0.25">
      <c r="A733">
        <v>731</v>
      </c>
      <c r="B733" t="s">
        <v>379</v>
      </c>
      <c r="C733">
        <v>33000</v>
      </c>
      <c r="D733" s="1">
        <v>43325</v>
      </c>
      <c r="E733" s="5">
        <v>889375406.70000005</v>
      </c>
    </row>
    <row r="734" spans="1:5" x14ac:dyDescent="0.25">
      <c r="A734">
        <v>732</v>
      </c>
      <c r="B734" t="s">
        <v>379</v>
      </c>
      <c r="C734">
        <v>14000</v>
      </c>
      <c r="D734" s="1">
        <v>43326</v>
      </c>
      <c r="E734" s="5">
        <v>40815134.810000002</v>
      </c>
    </row>
    <row r="735" spans="1:5" x14ac:dyDescent="0.25">
      <c r="A735">
        <v>733</v>
      </c>
      <c r="B735" t="s">
        <v>379</v>
      </c>
      <c r="C735">
        <v>15000</v>
      </c>
      <c r="D735" s="1">
        <v>43326</v>
      </c>
      <c r="E735" s="5">
        <v>341466249.10000002</v>
      </c>
    </row>
    <row r="736" spans="1:5" x14ac:dyDescent="0.25">
      <c r="A736">
        <v>734</v>
      </c>
      <c r="B736" t="s">
        <v>379</v>
      </c>
      <c r="C736">
        <v>14000</v>
      </c>
      <c r="D736" s="1">
        <v>43327</v>
      </c>
      <c r="E736" s="5">
        <v>46430878.210000001</v>
      </c>
    </row>
    <row r="737" spans="1:5" x14ac:dyDescent="0.25">
      <c r="A737">
        <v>735</v>
      </c>
      <c r="B737" t="s">
        <v>379</v>
      </c>
      <c r="C737">
        <v>32000</v>
      </c>
      <c r="D737" s="1">
        <v>43329</v>
      </c>
      <c r="E737" s="5">
        <v>358400</v>
      </c>
    </row>
    <row r="738" spans="1:5" x14ac:dyDescent="0.25">
      <c r="A738">
        <v>736</v>
      </c>
      <c r="B738" t="s">
        <v>379</v>
      </c>
      <c r="C738">
        <v>14000</v>
      </c>
      <c r="D738" s="1">
        <v>43354</v>
      </c>
      <c r="E738" s="5">
        <v>60919881.140000001</v>
      </c>
    </row>
    <row r="739" spans="1:5" x14ac:dyDescent="0.25">
      <c r="A739">
        <v>737</v>
      </c>
      <c r="B739" t="s">
        <v>379</v>
      </c>
      <c r="C739">
        <v>33000</v>
      </c>
      <c r="D739" s="1">
        <v>43436</v>
      </c>
      <c r="E739" s="5">
        <v>992580466.5</v>
      </c>
    </row>
    <row r="740" spans="1:5" x14ac:dyDescent="0.25">
      <c r="A740">
        <v>738</v>
      </c>
      <c r="B740" t="s">
        <v>379</v>
      </c>
      <c r="C740">
        <v>14000</v>
      </c>
      <c r="D740" s="1">
        <v>43454</v>
      </c>
      <c r="E740" s="5">
        <v>36894595.939999998</v>
      </c>
    </row>
    <row r="741" spans="1:5" x14ac:dyDescent="0.25">
      <c r="A741">
        <v>739</v>
      </c>
      <c r="B741" t="s">
        <v>379</v>
      </c>
      <c r="C741">
        <v>15000</v>
      </c>
      <c r="D741" s="1">
        <v>43452</v>
      </c>
      <c r="E741" s="5">
        <v>19096121.969999999</v>
      </c>
    </row>
    <row r="742" spans="1:5" x14ac:dyDescent="0.25">
      <c r="A742">
        <v>740</v>
      </c>
      <c r="B742" t="s">
        <v>379</v>
      </c>
      <c r="C742">
        <v>33000</v>
      </c>
      <c r="D742" s="1">
        <v>43440</v>
      </c>
      <c r="E742" s="5">
        <v>956946072.5</v>
      </c>
    </row>
    <row r="743" spans="1:5" x14ac:dyDescent="0.25">
      <c r="A743">
        <v>741</v>
      </c>
      <c r="B743" t="s">
        <v>379</v>
      </c>
      <c r="C743">
        <v>11000</v>
      </c>
      <c r="D743" s="1">
        <v>43333</v>
      </c>
      <c r="E743" s="5">
        <v>864990883.20000005</v>
      </c>
    </row>
    <row r="744" spans="1:5" x14ac:dyDescent="0.25">
      <c r="A744">
        <v>742</v>
      </c>
      <c r="B744" t="s">
        <v>379</v>
      </c>
      <c r="C744">
        <v>14000</v>
      </c>
      <c r="D744" s="1">
        <v>43396</v>
      </c>
      <c r="E744" s="5">
        <v>34714109.479999997</v>
      </c>
    </row>
    <row r="745" spans="1:5" x14ac:dyDescent="0.25">
      <c r="A745">
        <v>743</v>
      </c>
      <c r="B745" t="s">
        <v>379</v>
      </c>
      <c r="C745">
        <v>15000</v>
      </c>
      <c r="D745" s="1">
        <v>43416</v>
      </c>
      <c r="E745" s="5">
        <v>147655.6</v>
      </c>
    </row>
    <row r="746" spans="1:5" x14ac:dyDescent="0.25">
      <c r="A746">
        <v>744</v>
      </c>
      <c r="B746" t="s">
        <v>379</v>
      </c>
      <c r="C746">
        <v>15000</v>
      </c>
      <c r="D746" s="1">
        <v>43339</v>
      </c>
      <c r="E746" s="5">
        <v>24023772.600000001</v>
      </c>
    </row>
    <row r="747" spans="1:5" x14ac:dyDescent="0.25">
      <c r="A747">
        <v>745</v>
      </c>
      <c r="B747" t="s">
        <v>379</v>
      </c>
      <c r="C747">
        <v>32000</v>
      </c>
      <c r="D747" s="1">
        <v>43338</v>
      </c>
      <c r="E747" s="5">
        <v>43675</v>
      </c>
    </row>
    <row r="748" spans="1:5" x14ac:dyDescent="0.25">
      <c r="A748">
        <v>746</v>
      </c>
      <c r="B748" t="s">
        <v>379</v>
      </c>
      <c r="C748">
        <v>15000</v>
      </c>
      <c r="D748" s="1">
        <v>43337</v>
      </c>
      <c r="E748" s="5">
        <v>5000</v>
      </c>
    </row>
    <row r="749" spans="1:5" x14ac:dyDescent="0.25">
      <c r="A749">
        <v>747</v>
      </c>
      <c r="B749" t="s">
        <v>379</v>
      </c>
      <c r="C749">
        <v>14000</v>
      </c>
      <c r="D749" s="1">
        <v>43340</v>
      </c>
      <c r="E749" s="5">
        <v>37874422.450000003</v>
      </c>
    </row>
    <row r="750" spans="1:5" x14ac:dyDescent="0.25">
      <c r="A750">
        <v>748</v>
      </c>
      <c r="B750" t="s">
        <v>379</v>
      </c>
      <c r="C750">
        <v>15000</v>
      </c>
      <c r="D750" s="1">
        <v>43342</v>
      </c>
      <c r="E750" s="5">
        <v>13824177.16</v>
      </c>
    </row>
    <row r="751" spans="1:5" x14ac:dyDescent="0.25">
      <c r="A751">
        <v>749</v>
      </c>
      <c r="B751" t="s">
        <v>379</v>
      </c>
      <c r="C751">
        <v>32000</v>
      </c>
      <c r="D751" s="1">
        <v>43343</v>
      </c>
      <c r="E751" s="5">
        <v>30412</v>
      </c>
    </row>
    <row r="752" spans="1:5" x14ac:dyDescent="0.25">
      <c r="A752">
        <v>750</v>
      </c>
      <c r="B752" t="s">
        <v>379</v>
      </c>
      <c r="C752">
        <v>32000</v>
      </c>
      <c r="D752" s="1">
        <v>43342</v>
      </c>
      <c r="E752" s="5">
        <v>4672</v>
      </c>
    </row>
    <row r="753" spans="1:5" x14ac:dyDescent="0.25">
      <c r="A753">
        <v>751</v>
      </c>
      <c r="B753" t="s">
        <v>379</v>
      </c>
      <c r="C753">
        <v>15000</v>
      </c>
      <c r="D753" s="1">
        <v>43368</v>
      </c>
      <c r="E753" s="5">
        <v>38022296.990000002</v>
      </c>
    </row>
    <row r="754" spans="1:5" x14ac:dyDescent="0.25">
      <c r="A754">
        <v>752</v>
      </c>
      <c r="B754" t="s">
        <v>379</v>
      </c>
      <c r="C754">
        <v>15000</v>
      </c>
      <c r="D754" s="1">
        <v>43482</v>
      </c>
      <c r="E754" s="5">
        <v>11657654.68</v>
      </c>
    </row>
    <row r="755" spans="1:5" x14ac:dyDescent="0.25">
      <c r="A755">
        <v>753</v>
      </c>
      <c r="B755" t="s">
        <v>379</v>
      </c>
      <c r="C755">
        <v>11000</v>
      </c>
      <c r="D755" s="1">
        <v>43410</v>
      </c>
      <c r="E755" s="5">
        <v>2712216778</v>
      </c>
    </row>
    <row r="756" spans="1:5" x14ac:dyDescent="0.25">
      <c r="A756">
        <v>754</v>
      </c>
      <c r="B756" t="s">
        <v>379</v>
      </c>
      <c r="C756">
        <v>15000</v>
      </c>
      <c r="D756" s="1">
        <v>43434</v>
      </c>
      <c r="E756" s="5">
        <v>2604032.88</v>
      </c>
    </row>
    <row r="757" spans="1:5" x14ac:dyDescent="0.25">
      <c r="A757">
        <v>755</v>
      </c>
      <c r="B757" t="s">
        <v>379</v>
      </c>
      <c r="C757">
        <v>15000</v>
      </c>
      <c r="D757" s="1">
        <v>43353</v>
      </c>
      <c r="E757" s="5">
        <v>6728348.1699999999</v>
      </c>
    </row>
    <row r="758" spans="1:5" x14ac:dyDescent="0.25">
      <c r="A758">
        <v>756</v>
      </c>
      <c r="B758" t="s">
        <v>379</v>
      </c>
      <c r="C758">
        <v>11000</v>
      </c>
      <c r="D758" s="1">
        <v>43425</v>
      </c>
      <c r="E758" s="5">
        <v>1188719558</v>
      </c>
    </row>
    <row r="759" spans="1:5" x14ac:dyDescent="0.25">
      <c r="A759">
        <v>757</v>
      </c>
      <c r="B759" t="s">
        <v>379</v>
      </c>
      <c r="C759">
        <v>14000</v>
      </c>
      <c r="D759" s="1">
        <v>43374</v>
      </c>
      <c r="E759" s="5">
        <v>398233215.89999998</v>
      </c>
    </row>
    <row r="760" spans="1:5" x14ac:dyDescent="0.25">
      <c r="A760">
        <v>758</v>
      </c>
      <c r="B760" t="s">
        <v>379</v>
      </c>
      <c r="C760">
        <v>11000</v>
      </c>
      <c r="D760" s="1">
        <v>43465</v>
      </c>
      <c r="E760" s="5">
        <v>1925758486</v>
      </c>
    </row>
    <row r="761" spans="1:5" x14ac:dyDescent="0.25">
      <c r="A761">
        <v>759</v>
      </c>
      <c r="B761" t="s">
        <v>379</v>
      </c>
      <c r="C761">
        <v>32000</v>
      </c>
      <c r="D761" s="1">
        <v>43363</v>
      </c>
      <c r="E761" s="5">
        <v>1137190.1499999999</v>
      </c>
    </row>
    <row r="762" spans="1:5" x14ac:dyDescent="0.25">
      <c r="A762">
        <v>760</v>
      </c>
      <c r="B762" t="s">
        <v>379</v>
      </c>
      <c r="C762">
        <v>15000</v>
      </c>
      <c r="D762" s="1">
        <v>43366</v>
      </c>
      <c r="E762" s="5">
        <v>4344709.29</v>
      </c>
    </row>
    <row r="763" spans="1:5" x14ac:dyDescent="0.25">
      <c r="A763">
        <v>761</v>
      </c>
      <c r="B763" t="s">
        <v>379</v>
      </c>
      <c r="C763">
        <v>14000</v>
      </c>
      <c r="D763" s="1">
        <v>43486</v>
      </c>
      <c r="E763" s="5">
        <v>50132843.369999997</v>
      </c>
    </row>
    <row r="764" spans="1:5" x14ac:dyDescent="0.25">
      <c r="A764">
        <v>762</v>
      </c>
      <c r="B764" t="s">
        <v>379</v>
      </c>
      <c r="C764">
        <v>33000</v>
      </c>
      <c r="D764" s="1">
        <v>43373</v>
      </c>
      <c r="E764" s="5">
        <v>1261980110</v>
      </c>
    </row>
    <row r="765" spans="1:5" x14ac:dyDescent="0.25">
      <c r="A765">
        <v>763</v>
      </c>
      <c r="B765" t="s">
        <v>379</v>
      </c>
      <c r="C765">
        <v>33000</v>
      </c>
      <c r="D765" s="1">
        <v>43372</v>
      </c>
      <c r="E765" s="5">
        <v>3597693</v>
      </c>
    </row>
    <row r="766" spans="1:5" x14ac:dyDescent="0.25">
      <c r="A766">
        <v>764</v>
      </c>
      <c r="B766" t="s">
        <v>379</v>
      </c>
      <c r="C766">
        <v>15000</v>
      </c>
      <c r="D766" s="1">
        <v>43379</v>
      </c>
      <c r="E766" s="5">
        <v>9507</v>
      </c>
    </row>
    <row r="767" spans="1:5" x14ac:dyDescent="0.25">
      <c r="A767">
        <v>765</v>
      </c>
      <c r="B767" t="s">
        <v>379</v>
      </c>
      <c r="C767">
        <v>14000</v>
      </c>
      <c r="D767" s="1">
        <v>43464</v>
      </c>
      <c r="E767" s="5">
        <v>50875285.100000001</v>
      </c>
    </row>
    <row r="768" spans="1:5" x14ac:dyDescent="0.25">
      <c r="A768">
        <v>766</v>
      </c>
      <c r="B768" t="s">
        <v>379</v>
      </c>
      <c r="C768">
        <v>14000</v>
      </c>
      <c r="D768" s="1">
        <v>43387</v>
      </c>
      <c r="E768" s="5">
        <v>2525404848</v>
      </c>
    </row>
    <row r="769" spans="1:5" x14ac:dyDescent="0.25">
      <c r="A769">
        <v>767</v>
      </c>
      <c r="B769" t="s">
        <v>379</v>
      </c>
      <c r="C769">
        <v>14000</v>
      </c>
      <c r="D769" s="1">
        <v>43450</v>
      </c>
      <c r="E769" s="5">
        <v>38805820.490000002</v>
      </c>
    </row>
    <row r="770" spans="1:5" x14ac:dyDescent="0.25">
      <c r="A770">
        <v>768</v>
      </c>
      <c r="B770" t="s">
        <v>379</v>
      </c>
      <c r="C770">
        <v>11000</v>
      </c>
      <c r="D770" s="1">
        <v>43394</v>
      </c>
      <c r="E770" s="5">
        <v>1153116252</v>
      </c>
    </row>
    <row r="771" spans="1:5" x14ac:dyDescent="0.25">
      <c r="A771">
        <v>769</v>
      </c>
      <c r="B771" t="s">
        <v>379</v>
      </c>
      <c r="C771">
        <v>33000</v>
      </c>
      <c r="D771" s="1">
        <v>43390</v>
      </c>
      <c r="E771" s="5">
        <v>174077901</v>
      </c>
    </row>
    <row r="772" spans="1:5" x14ac:dyDescent="0.25">
      <c r="A772">
        <v>770</v>
      </c>
      <c r="B772" t="s">
        <v>379</v>
      </c>
      <c r="C772">
        <v>15000</v>
      </c>
      <c r="D772" s="1">
        <v>43394</v>
      </c>
      <c r="E772" s="5">
        <v>566513.23</v>
      </c>
    </row>
    <row r="773" spans="1:5" x14ac:dyDescent="0.25">
      <c r="A773">
        <v>771</v>
      </c>
      <c r="B773" t="s">
        <v>379</v>
      </c>
      <c r="C773">
        <v>32000</v>
      </c>
      <c r="D773" s="1">
        <v>43399</v>
      </c>
      <c r="E773" s="5">
        <v>41099</v>
      </c>
    </row>
    <row r="774" spans="1:5" x14ac:dyDescent="0.25">
      <c r="A774">
        <v>772</v>
      </c>
      <c r="B774" t="s">
        <v>379</v>
      </c>
      <c r="C774">
        <v>14000</v>
      </c>
      <c r="D774" s="1">
        <v>43402</v>
      </c>
      <c r="E774" s="5">
        <v>110192763.59999999</v>
      </c>
    </row>
    <row r="775" spans="1:5" x14ac:dyDescent="0.25">
      <c r="A775">
        <v>773</v>
      </c>
      <c r="B775" t="s">
        <v>379</v>
      </c>
      <c r="C775">
        <v>15000</v>
      </c>
      <c r="D775" s="1">
        <v>43402</v>
      </c>
      <c r="E775" s="5">
        <v>17610161.09</v>
      </c>
    </row>
    <row r="776" spans="1:5" x14ac:dyDescent="0.25">
      <c r="A776">
        <v>774</v>
      </c>
      <c r="B776" t="s">
        <v>379</v>
      </c>
      <c r="C776">
        <v>15000</v>
      </c>
      <c r="D776" s="1">
        <v>43404</v>
      </c>
      <c r="E776" s="5">
        <v>5540098.1399999997</v>
      </c>
    </row>
    <row r="777" spans="1:5" x14ac:dyDescent="0.25">
      <c r="A777">
        <v>775</v>
      </c>
      <c r="B777" t="s">
        <v>379</v>
      </c>
      <c r="C777">
        <v>33000</v>
      </c>
      <c r="D777" s="1">
        <v>43414</v>
      </c>
      <c r="E777" s="5">
        <v>96682074</v>
      </c>
    </row>
    <row r="778" spans="1:5" x14ac:dyDescent="0.25">
      <c r="A778">
        <v>776</v>
      </c>
      <c r="B778" t="s">
        <v>379</v>
      </c>
      <c r="C778">
        <v>15000</v>
      </c>
      <c r="D778" s="1">
        <v>43420</v>
      </c>
      <c r="E778" s="5">
        <v>9031624</v>
      </c>
    </row>
    <row r="779" spans="1:5" x14ac:dyDescent="0.25">
      <c r="A779">
        <v>777</v>
      </c>
      <c r="B779" t="s">
        <v>379</v>
      </c>
      <c r="C779">
        <v>14000</v>
      </c>
      <c r="D779" s="1">
        <v>43421</v>
      </c>
      <c r="E779" s="5">
        <v>29728.02</v>
      </c>
    </row>
    <row r="780" spans="1:5" x14ac:dyDescent="0.25">
      <c r="A780">
        <v>778</v>
      </c>
      <c r="B780" t="s">
        <v>379</v>
      </c>
      <c r="C780">
        <v>15000</v>
      </c>
      <c r="D780" s="1">
        <v>43424</v>
      </c>
      <c r="E780" s="5">
        <v>5848778.7000000002</v>
      </c>
    </row>
    <row r="781" spans="1:5" x14ac:dyDescent="0.25">
      <c r="A781">
        <v>779</v>
      </c>
      <c r="B781" t="s">
        <v>379</v>
      </c>
      <c r="C781">
        <v>14000</v>
      </c>
      <c r="D781" s="1">
        <v>43437</v>
      </c>
      <c r="E781" s="5">
        <v>66461814.859999999</v>
      </c>
    </row>
    <row r="782" spans="1:5" x14ac:dyDescent="0.25">
      <c r="A782">
        <v>780</v>
      </c>
      <c r="B782" t="s">
        <v>379</v>
      </c>
      <c r="C782">
        <v>32000</v>
      </c>
      <c r="D782" s="1">
        <v>43445</v>
      </c>
      <c r="E782" s="5">
        <v>126348</v>
      </c>
    </row>
    <row r="783" spans="1:5" x14ac:dyDescent="0.25">
      <c r="A783">
        <v>781</v>
      </c>
      <c r="B783" t="s">
        <v>379</v>
      </c>
      <c r="C783">
        <v>15000</v>
      </c>
      <c r="D783" s="1">
        <v>43448</v>
      </c>
      <c r="E783" s="5">
        <v>3173338.2</v>
      </c>
    </row>
    <row r="784" spans="1:5" x14ac:dyDescent="0.25">
      <c r="A784">
        <v>782</v>
      </c>
      <c r="B784" t="s">
        <v>379</v>
      </c>
      <c r="C784">
        <v>11000</v>
      </c>
      <c r="D784" s="1">
        <v>43449</v>
      </c>
      <c r="E784" s="5">
        <v>996127299.29999995</v>
      </c>
    </row>
    <row r="785" spans="1:5" x14ac:dyDescent="0.25">
      <c r="A785">
        <v>783</v>
      </c>
      <c r="B785" t="s">
        <v>379</v>
      </c>
      <c r="C785">
        <v>11000</v>
      </c>
      <c r="D785" s="1">
        <v>43456</v>
      </c>
      <c r="E785" s="5">
        <v>127746243</v>
      </c>
    </row>
    <row r="786" spans="1:5" x14ac:dyDescent="0.25">
      <c r="A786">
        <v>784</v>
      </c>
      <c r="B786" t="s">
        <v>379</v>
      </c>
      <c r="C786">
        <v>32000</v>
      </c>
      <c r="D786" s="1">
        <v>43458</v>
      </c>
      <c r="E786" s="5">
        <v>41750</v>
      </c>
    </row>
    <row r="787" spans="1:5" x14ac:dyDescent="0.25">
      <c r="A787">
        <v>785</v>
      </c>
      <c r="B787" t="s">
        <v>379</v>
      </c>
      <c r="C787">
        <v>32000</v>
      </c>
      <c r="D787" s="1">
        <v>43460</v>
      </c>
      <c r="E787" s="5">
        <v>693502.95</v>
      </c>
    </row>
    <row r="788" spans="1:5" x14ac:dyDescent="0.25">
      <c r="A788">
        <v>786</v>
      </c>
      <c r="B788" t="s">
        <v>379</v>
      </c>
      <c r="C788">
        <v>32000</v>
      </c>
      <c r="D788" s="1">
        <v>43468</v>
      </c>
      <c r="E788" s="5">
        <v>4885</v>
      </c>
    </row>
    <row r="789" spans="1:5" x14ac:dyDescent="0.25">
      <c r="A789">
        <v>787</v>
      </c>
      <c r="B789" t="s">
        <v>379</v>
      </c>
      <c r="C789">
        <v>32000</v>
      </c>
      <c r="D789" s="1">
        <v>43474</v>
      </c>
      <c r="E789" s="5">
        <v>2876754.76</v>
      </c>
    </row>
    <row r="790" spans="1:5" x14ac:dyDescent="0.25">
      <c r="A790">
        <v>788</v>
      </c>
      <c r="B790" t="s">
        <v>379</v>
      </c>
      <c r="C790">
        <v>15000</v>
      </c>
      <c r="D790" s="1">
        <v>43474</v>
      </c>
      <c r="E790" s="5">
        <v>10615399.66</v>
      </c>
    </row>
    <row r="791" spans="1:5" x14ac:dyDescent="0.25">
      <c r="A791">
        <v>789</v>
      </c>
      <c r="B791" t="s">
        <v>379</v>
      </c>
      <c r="C791">
        <v>32000</v>
      </c>
      <c r="D791" s="1">
        <v>43475</v>
      </c>
      <c r="E791" s="5">
        <v>116600</v>
      </c>
    </row>
    <row r="792" spans="1:5" x14ac:dyDescent="0.25">
      <c r="A792">
        <v>790</v>
      </c>
      <c r="B792" t="s">
        <v>379</v>
      </c>
      <c r="C792">
        <v>32000</v>
      </c>
      <c r="D792" s="1">
        <v>43478</v>
      </c>
      <c r="E792" s="5">
        <v>50000</v>
      </c>
    </row>
    <row r="793" spans="1:5" x14ac:dyDescent="0.25">
      <c r="A793">
        <v>791</v>
      </c>
      <c r="B793" t="s">
        <v>379</v>
      </c>
      <c r="C793">
        <v>14000</v>
      </c>
      <c r="D793" s="1">
        <v>43480</v>
      </c>
      <c r="E793" s="5">
        <v>38729766.710000001</v>
      </c>
    </row>
    <row r="794" spans="1:5" x14ac:dyDescent="0.25">
      <c r="A794">
        <v>792</v>
      </c>
      <c r="B794" t="s">
        <v>379</v>
      </c>
      <c r="C794">
        <v>32000</v>
      </c>
      <c r="D794" s="1">
        <v>43479</v>
      </c>
      <c r="E794" s="5">
        <v>8869</v>
      </c>
    </row>
    <row r="795" spans="1:5" x14ac:dyDescent="0.25">
      <c r="A795">
        <v>793</v>
      </c>
      <c r="B795" t="s">
        <v>379</v>
      </c>
      <c r="C795">
        <v>14000</v>
      </c>
      <c r="D795" s="1">
        <v>43482</v>
      </c>
      <c r="E795" s="5">
        <v>34819923.840000004</v>
      </c>
    </row>
    <row r="796" spans="1:5" x14ac:dyDescent="0.25">
      <c r="A796">
        <v>794</v>
      </c>
      <c r="B796" t="s">
        <v>379</v>
      </c>
      <c r="C796">
        <v>14000</v>
      </c>
      <c r="D796" s="1">
        <v>43499</v>
      </c>
      <c r="E796" s="5">
        <v>64274637.030000001</v>
      </c>
    </row>
    <row r="797" spans="1:5" x14ac:dyDescent="0.25">
      <c r="A797">
        <v>795</v>
      </c>
      <c r="B797" t="s">
        <v>379</v>
      </c>
      <c r="C797">
        <v>11000</v>
      </c>
      <c r="D797" s="1">
        <v>43491</v>
      </c>
      <c r="E797" s="5">
        <v>105316775.5</v>
      </c>
    </row>
    <row r="798" spans="1:5" x14ac:dyDescent="0.25">
      <c r="A798">
        <v>796</v>
      </c>
      <c r="B798" t="s">
        <v>379</v>
      </c>
      <c r="C798">
        <v>32000</v>
      </c>
      <c r="D798" s="1">
        <v>43495</v>
      </c>
      <c r="E798" s="5">
        <v>636024.14</v>
      </c>
    </row>
    <row r="799" spans="1:5" x14ac:dyDescent="0.25">
      <c r="A799">
        <v>797</v>
      </c>
      <c r="B799" t="s">
        <v>379</v>
      </c>
      <c r="C799">
        <v>14000</v>
      </c>
      <c r="D799" s="1">
        <v>43512</v>
      </c>
      <c r="E799" s="5">
        <v>24664.22</v>
      </c>
    </row>
    <row r="800" spans="1:5" x14ac:dyDescent="0.25">
      <c r="A800">
        <v>798</v>
      </c>
      <c r="B800" t="s">
        <v>379</v>
      </c>
      <c r="C800">
        <v>32000</v>
      </c>
      <c r="D800" s="1">
        <v>43518</v>
      </c>
      <c r="E800" s="5">
        <v>251076.03</v>
      </c>
    </row>
    <row r="801" spans="1:5" x14ac:dyDescent="0.25">
      <c r="A801">
        <v>799</v>
      </c>
      <c r="B801" t="s">
        <v>379</v>
      </c>
      <c r="C801">
        <v>33000</v>
      </c>
      <c r="D801" s="1">
        <v>43524</v>
      </c>
      <c r="E801" s="5">
        <v>331639</v>
      </c>
    </row>
    <row r="802" spans="1:5" x14ac:dyDescent="0.25">
      <c r="A802">
        <v>800</v>
      </c>
      <c r="B802" t="s">
        <v>379</v>
      </c>
      <c r="C802">
        <v>15000</v>
      </c>
      <c r="D802" s="1">
        <v>43534</v>
      </c>
      <c r="E802" s="5">
        <v>14930053.57</v>
      </c>
    </row>
    <row r="803" spans="1:5" x14ac:dyDescent="0.25">
      <c r="A803">
        <v>801</v>
      </c>
      <c r="B803" t="s">
        <v>379</v>
      </c>
      <c r="C803">
        <v>14000</v>
      </c>
      <c r="D803" s="1">
        <v>43533</v>
      </c>
      <c r="E803" s="5">
        <v>275125.08</v>
      </c>
    </row>
    <row r="804" spans="1:5" x14ac:dyDescent="0.25">
      <c r="A804">
        <v>802</v>
      </c>
      <c r="B804" t="s">
        <v>379</v>
      </c>
      <c r="C804">
        <v>13000</v>
      </c>
      <c r="D804" s="1">
        <v>43343</v>
      </c>
      <c r="E804" s="5">
        <v>-31518</v>
      </c>
    </row>
    <row r="805" spans="1:5" x14ac:dyDescent="0.25">
      <c r="A805">
        <v>803</v>
      </c>
      <c r="B805" t="s">
        <v>379</v>
      </c>
      <c r="C805">
        <v>33000</v>
      </c>
      <c r="D805" s="1">
        <v>43352</v>
      </c>
      <c r="E805" s="5">
        <v>1144708194</v>
      </c>
    </row>
    <row r="806" spans="1:5" x14ac:dyDescent="0.25">
      <c r="A806">
        <v>804</v>
      </c>
      <c r="B806" t="s">
        <v>379</v>
      </c>
      <c r="C806">
        <v>11000</v>
      </c>
      <c r="D806" s="1">
        <v>43364</v>
      </c>
      <c r="E806" s="5">
        <v>183468086</v>
      </c>
    </row>
    <row r="807" spans="1:5" x14ac:dyDescent="0.25">
      <c r="A807">
        <v>805</v>
      </c>
      <c r="B807" t="s">
        <v>379</v>
      </c>
      <c r="C807">
        <v>11000</v>
      </c>
      <c r="D807" s="1">
        <v>43377</v>
      </c>
      <c r="E807" s="5">
        <v>1801436120</v>
      </c>
    </row>
    <row r="808" spans="1:5" x14ac:dyDescent="0.25">
      <c r="A808">
        <v>806</v>
      </c>
      <c r="B808" t="s">
        <v>379</v>
      </c>
      <c r="C808">
        <v>33000</v>
      </c>
      <c r="D808" s="1">
        <v>43520</v>
      </c>
      <c r="E808" s="5">
        <v>1013600526</v>
      </c>
    </row>
    <row r="809" spans="1:5" x14ac:dyDescent="0.25">
      <c r="A809">
        <v>807</v>
      </c>
      <c r="B809" t="s">
        <v>379</v>
      </c>
      <c r="C809">
        <v>11000</v>
      </c>
      <c r="D809" s="1">
        <v>43385</v>
      </c>
      <c r="E809" s="5">
        <v>991114427.29999995</v>
      </c>
    </row>
    <row r="810" spans="1:5" x14ac:dyDescent="0.25">
      <c r="A810">
        <v>808</v>
      </c>
      <c r="B810" t="s">
        <v>379</v>
      </c>
      <c r="C810">
        <v>14000</v>
      </c>
      <c r="D810" s="1">
        <v>43368</v>
      </c>
      <c r="E810" s="5">
        <v>62284529.93</v>
      </c>
    </row>
    <row r="811" spans="1:5" x14ac:dyDescent="0.25">
      <c r="A811">
        <v>809</v>
      </c>
      <c r="B811" t="s">
        <v>379</v>
      </c>
      <c r="C811">
        <v>33000</v>
      </c>
      <c r="D811" s="1">
        <v>43493</v>
      </c>
      <c r="E811" s="5">
        <v>1480427583</v>
      </c>
    </row>
    <row r="812" spans="1:5" x14ac:dyDescent="0.25">
      <c r="A812">
        <v>810</v>
      </c>
      <c r="B812" t="s">
        <v>379</v>
      </c>
      <c r="C812">
        <v>11000</v>
      </c>
      <c r="D812" s="1">
        <v>43387</v>
      </c>
      <c r="E812" s="5">
        <v>8326440730</v>
      </c>
    </row>
    <row r="813" spans="1:5" x14ac:dyDescent="0.25">
      <c r="A813">
        <v>811</v>
      </c>
      <c r="B813" t="s">
        <v>379</v>
      </c>
      <c r="C813">
        <v>33000</v>
      </c>
      <c r="D813" s="1">
        <v>43521</v>
      </c>
      <c r="E813" s="5">
        <v>540863534.5</v>
      </c>
    </row>
    <row r="814" spans="1:5" x14ac:dyDescent="0.25">
      <c r="A814">
        <v>812</v>
      </c>
      <c r="B814" t="s">
        <v>379</v>
      </c>
      <c r="C814">
        <v>11000</v>
      </c>
      <c r="D814" s="1">
        <v>43535</v>
      </c>
      <c r="E814" s="5">
        <v>2918565441</v>
      </c>
    </row>
    <row r="815" spans="1:5" x14ac:dyDescent="0.25">
      <c r="A815">
        <v>813</v>
      </c>
      <c r="B815" t="s">
        <v>379</v>
      </c>
      <c r="C815">
        <v>33000</v>
      </c>
      <c r="D815" s="1">
        <v>43301</v>
      </c>
      <c r="E815" s="5">
        <v>570036987.70000005</v>
      </c>
    </row>
    <row r="816" spans="1:5" x14ac:dyDescent="0.25">
      <c r="A816">
        <v>814</v>
      </c>
      <c r="B816" t="s">
        <v>379</v>
      </c>
      <c r="C816">
        <v>11000</v>
      </c>
      <c r="D816" s="1">
        <v>43302</v>
      </c>
      <c r="E816" s="5">
        <v>8851838.5500000007</v>
      </c>
    </row>
    <row r="817" spans="1:5" x14ac:dyDescent="0.25">
      <c r="A817">
        <v>815</v>
      </c>
      <c r="B817" t="s">
        <v>379</v>
      </c>
      <c r="C817">
        <v>33000</v>
      </c>
      <c r="D817" s="1">
        <v>43302</v>
      </c>
      <c r="E817" s="5">
        <v>3341009</v>
      </c>
    </row>
    <row r="818" spans="1:5" x14ac:dyDescent="0.25">
      <c r="A818">
        <v>816</v>
      </c>
      <c r="B818" t="s">
        <v>379</v>
      </c>
      <c r="C818">
        <v>11000</v>
      </c>
      <c r="D818" s="1">
        <v>43443</v>
      </c>
      <c r="E818" s="5">
        <v>2289443573</v>
      </c>
    </row>
    <row r="819" spans="1:5" x14ac:dyDescent="0.25">
      <c r="A819">
        <v>817</v>
      </c>
      <c r="B819" t="s">
        <v>379</v>
      </c>
      <c r="C819">
        <v>11000</v>
      </c>
      <c r="D819" s="1">
        <v>43488</v>
      </c>
      <c r="E819" s="5">
        <v>1590549093</v>
      </c>
    </row>
    <row r="820" spans="1:5" x14ac:dyDescent="0.25">
      <c r="A820">
        <v>818</v>
      </c>
      <c r="B820" t="s">
        <v>379</v>
      </c>
      <c r="C820">
        <v>33000</v>
      </c>
      <c r="D820" s="1">
        <v>43424</v>
      </c>
      <c r="E820" s="5">
        <v>681429544.10000002</v>
      </c>
    </row>
    <row r="821" spans="1:5" x14ac:dyDescent="0.25">
      <c r="A821">
        <v>819</v>
      </c>
      <c r="B821" t="s">
        <v>379</v>
      </c>
      <c r="C821">
        <v>11000</v>
      </c>
      <c r="D821" s="1">
        <v>43357</v>
      </c>
      <c r="E821" s="5">
        <v>868665835.89999998</v>
      </c>
    </row>
    <row r="822" spans="1:5" x14ac:dyDescent="0.25">
      <c r="A822">
        <v>820</v>
      </c>
      <c r="B822" t="s">
        <v>379</v>
      </c>
      <c r="C822">
        <v>11000</v>
      </c>
      <c r="D822" s="1">
        <v>43476</v>
      </c>
      <c r="E822" s="5">
        <v>7185693340</v>
      </c>
    </row>
    <row r="823" spans="1:5" x14ac:dyDescent="0.25">
      <c r="A823">
        <v>821</v>
      </c>
      <c r="B823" t="s">
        <v>379</v>
      </c>
      <c r="C823">
        <v>14000</v>
      </c>
      <c r="D823" s="1">
        <v>43439</v>
      </c>
      <c r="E823" s="5">
        <v>45841271.289999999</v>
      </c>
    </row>
    <row r="824" spans="1:5" x14ac:dyDescent="0.25">
      <c r="A824">
        <v>822</v>
      </c>
      <c r="B824" t="s">
        <v>379</v>
      </c>
      <c r="C824">
        <v>33000</v>
      </c>
      <c r="D824" s="1">
        <v>43488</v>
      </c>
      <c r="E824" s="5">
        <v>655156088.79999995</v>
      </c>
    </row>
    <row r="825" spans="1:5" x14ac:dyDescent="0.25">
      <c r="A825">
        <v>823</v>
      </c>
      <c r="B825" t="s">
        <v>379</v>
      </c>
      <c r="C825">
        <v>14000</v>
      </c>
      <c r="D825" s="1">
        <v>43517</v>
      </c>
      <c r="E825" s="5">
        <v>158038645.80000001</v>
      </c>
    </row>
    <row r="826" spans="1:5" x14ac:dyDescent="0.25">
      <c r="A826">
        <v>824</v>
      </c>
      <c r="B826" t="s">
        <v>379</v>
      </c>
      <c r="C826">
        <v>11000</v>
      </c>
      <c r="D826" s="1">
        <v>43469</v>
      </c>
      <c r="E826" s="5">
        <v>747152829.79999995</v>
      </c>
    </row>
    <row r="827" spans="1:5" x14ac:dyDescent="0.25">
      <c r="A827">
        <v>825</v>
      </c>
      <c r="B827" t="s">
        <v>379</v>
      </c>
      <c r="C827">
        <v>32000</v>
      </c>
      <c r="D827" s="1">
        <v>43450</v>
      </c>
      <c r="E827" s="5">
        <v>4500</v>
      </c>
    </row>
    <row r="828" spans="1:5" x14ac:dyDescent="0.25">
      <c r="A828">
        <v>826</v>
      </c>
      <c r="B828" t="s">
        <v>379</v>
      </c>
      <c r="C828">
        <v>14000</v>
      </c>
      <c r="D828" s="1">
        <v>43520</v>
      </c>
      <c r="E828" s="5">
        <v>103146274.3</v>
      </c>
    </row>
    <row r="829" spans="1:5" x14ac:dyDescent="0.25">
      <c r="A829">
        <v>827</v>
      </c>
      <c r="B829" t="s">
        <v>379</v>
      </c>
      <c r="C829">
        <v>14000</v>
      </c>
      <c r="D829" s="1">
        <v>43308</v>
      </c>
      <c r="E829" s="5">
        <v>51998348.899999999</v>
      </c>
    </row>
    <row r="830" spans="1:5" x14ac:dyDescent="0.25">
      <c r="A830">
        <v>828</v>
      </c>
      <c r="B830" t="s">
        <v>379</v>
      </c>
      <c r="C830">
        <v>33000</v>
      </c>
      <c r="D830" s="1">
        <v>43401</v>
      </c>
      <c r="E830" s="5">
        <v>707737504.20000005</v>
      </c>
    </row>
    <row r="831" spans="1:5" x14ac:dyDescent="0.25">
      <c r="A831">
        <v>829</v>
      </c>
      <c r="B831" t="s">
        <v>379</v>
      </c>
      <c r="C831">
        <v>14000</v>
      </c>
      <c r="D831" s="1">
        <v>43309</v>
      </c>
      <c r="E831" s="5">
        <v>39985.199999999997</v>
      </c>
    </row>
    <row r="832" spans="1:5" x14ac:dyDescent="0.25">
      <c r="A832">
        <v>830</v>
      </c>
      <c r="B832" t="s">
        <v>379</v>
      </c>
      <c r="C832">
        <v>15000</v>
      </c>
      <c r="D832" s="1">
        <v>43310</v>
      </c>
      <c r="E832" s="5">
        <v>8480305.0500000007</v>
      </c>
    </row>
    <row r="833" spans="1:5" x14ac:dyDescent="0.25">
      <c r="A833">
        <v>831</v>
      </c>
      <c r="B833" t="s">
        <v>379</v>
      </c>
      <c r="C833">
        <v>14000</v>
      </c>
      <c r="D833" s="1">
        <v>43311</v>
      </c>
      <c r="E833" s="5">
        <v>46438212.439999998</v>
      </c>
    </row>
    <row r="834" spans="1:5" x14ac:dyDescent="0.25">
      <c r="A834">
        <v>832</v>
      </c>
      <c r="B834" t="s">
        <v>379</v>
      </c>
      <c r="C834">
        <v>32000</v>
      </c>
      <c r="D834" s="1">
        <v>43311</v>
      </c>
      <c r="E834" s="5">
        <v>120000</v>
      </c>
    </row>
    <row r="835" spans="1:5" x14ac:dyDescent="0.25">
      <c r="A835">
        <v>833</v>
      </c>
      <c r="B835" t="s">
        <v>379</v>
      </c>
      <c r="C835">
        <v>33000</v>
      </c>
      <c r="D835" s="1">
        <v>43415</v>
      </c>
      <c r="E835" s="5">
        <v>3267066883</v>
      </c>
    </row>
    <row r="836" spans="1:5" x14ac:dyDescent="0.25">
      <c r="A836">
        <v>834</v>
      </c>
      <c r="B836" t="s">
        <v>379</v>
      </c>
      <c r="C836">
        <v>11000</v>
      </c>
      <c r="D836" s="1">
        <v>43313</v>
      </c>
      <c r="E836" s="5">
        <v>850002414.20000005</v>
      </c>
    </row>
    <row r="837" spans="1:5" x14ac:dyDescent="0.25">
      <c r="A837">
        <v>835</v>
      </c>
      <c r="B837" t="s">
        <v>379</v>
      </c>
      <c r="C837">
        <v>11000</v>
      </c>
      <c r="D837" s="1">
        <v>43499</v>
      </c>
      <c r="E837" s="5">
        <v>2218022785</v>
      </c>
    </row>
    <row r="838" spans="1:5" x14ac:dyDescent="0.25">
      <c r="A838">
        <v>836</v>
      </c>
      <c r="B838" t="s">
        <v>379</v>
      </c>
      <c r="C838">
        <v>33000</v>
      </c>
      <c r="D838" s="1">
        <v>43422</v>
      </c>
      <c r="E838" s="5">
        <v>576414287.10000002</v>
      </c>
    </row>
    <row r="839" spans="1:5" x14ac:dyDescent="0.25">
      <c r="A839">
        <v>837</v>
      </c>
      <c r="B839" t="s">
        <v>379</v>
      </c>
      <c r="C839">
        <v>15000</v>
      </c>
      <c r="D839" s="1">
        <v>43511</v>
      </c>
      <c r="E839" s="5">
        <v>968732.05</v>
      </c>
    </row>
    <row r="840" spans="1:5" x14ac:dyDescent="0.25">
      <c r="A840">
        <v>838</v>
      </c>
      <c r="B840" t="s">
        <v>379</v>
      </c>
      <c r="C840">
        <v>33000</v>
      </c>
      <c r="D840" s="1">
        <v>43315</v>
      </c>
      <c r="E840" s="5">
        <v>978629652.79999995</v>
      </c>
    </row>
    <row r="841" spans="1:5" x14ac:dyDescent="0.25">
      <c r="A841">
        <v>839</v>
      </c>
      <c r="B841" t="s">
        <v>379</v>
      </c>
      <c r="C841">
        <v>33000</v>
      </c>
      <c r="D841" s="1">
        <v>43474</v>
      </c>
      <c r="E841" s="5">
        <v>2976473664</v>
      </c>
    </row>
    <row r="842" spans="1:5" x14ac:dyDescent="0.25">
      <c r="A842">
        <v>840</v>
      </c>
      <c r="B842" t="s">
        <v>379</v>
      </c>
      <c r="C842">
        <v>14000</v>
      </c>
      <c r="D842" s="1">
        <v>43458</v>
      </c>
      <c r="E842" s="5">
        <v>47875871.579999998</v>
      </c>
    </row>
    <row r="843" spans="1:5" x14ac:dyDescent="0.25">
      <c r="A843">
        <v>841</v>
      </c>
      <c r="B843" t="s">
        <v>379</v>
      </c>
      <c r="C843">
        <v>15000</v>
      </c>
      <c r="D843" s="1">
        <v>43319</v>
      </c>
      <c r="E843" s="5">
        <v>65357740.810000002</v>
      </c>
    </row>
    <row r="844" spans="1:5" x14ac:dyDescent="0.25">
      <c r="A844">
        <v>842</v>
      </c>
      <c r="B844" t="s">
        <v>379</v>
      </c>
      <c r="C844">
        <v>14000</v>
      </c>
      <c r="D844" s="1">
        <v>43434</v>
      </c>
      <c r="E844" s="5">
        <v>42797354.090000004</v>
      </c>
    </row>
    <row r="845" spans="1:5" x14ac:dyDescent="0.25">
      <c r="A845">
        <v>843</v>
      </c>
      <c r="B845" t="s">
        <v>379</v>
      </c>
      <c r="C845">
        <v>33000</v>
      </c>
      <c r="D845" s="1">
        <v>43428</v>
      </c>
      <c r="E845" s="5">
        <v>989511</v>
      </c>
    </row>
    <row r="846" spans="1:5" x14ac:dyDescent="0.25">
      <c r="A846">
        <v>844</v>
      </c>
      <c r="B846" t="s">
        <v>379</v>
      </c>
      <c r="C846">
        <v>14000</v>
      </c>
      <c r="D846" s="1">
        <v>43320</v>
      </c>
      <c r="E846" s="5">
        <v>66111568.060000002</v>
      </c>
    </row>
    <row r="847" spans="1:5" x14ac:dyDescent="0.25">
      <c r="A847">
        <v>845</v>
      </c>
      <c r="B847" t="s">
        <v>379</v>
      </c>
      <c r="C847">
        <v>33000</v>
      </c>
      <c r="D847" s="1">
        <v>43425</v>
      </c>
      <c r="E847" s="5">
        <v>436606539.39999998</v>
      </c>
    </row>
    <row r="848" spans="1:5" x14ac:dyDescent="0.25">
      <c r="A848">
        <v>846</v>
      </c>
      <c r="B848" t="s">
        <v>379</v>
      </c>
      <c r="C848">
        <v>11000</v>
      </c>
      <c r="D848" s="1">
        <v>43497</v>
      </c>
      <c r="E848" s="5">
        <v>900482344.10000002</v>
      </c>
    </row>
    <row r="849" spans="1:5" x14ac:dyDescent="0.25">
      <c r="A849">
        <v>847</v>
      </c>
      <c r="B849" t="s">
        <v>379</v>
      </c>
      <c r="C849">
        <v>15000</v>
      </c>
      <c r="D849" s="1">
        <v>43439</v>
      </c>
      <c r="E849" s="5">
        <v>7265607.04</v>
      </c>
    </row>
    <row r="850" spans="1:5" x14ac:dyDescent="0.25">
      <c r="A850">
        <v>848</v>
      </c>
      <c r="B850" t="s">
        <v>379</v>
      </c>
      <c r="C850">
        <v>15000</v>
      </c>
      <c r="D850" s="1">
        <v>43438</v>
      </c>
      <c r="E850" s="5">
        <v>27258017.5</v>
      </c>
    </row>
    <row r="851" spans="1:5" x14ac:dyDescent="0.25">
      <c r="A851">
        <v>849</v>
      </c>
      <c r="B851" t="s">
        <v>379</v>
      </c>
      <c r="C851">
        <v>15000</v>
      </c>
      <c r="D851" s="1">
        <v>43328</v>
      </c>
      <c r="E851" s="5">
        <v>204895713.09999999</v>
      </c>
    </row>
    <row r="852" spans="1:5" x14ac:dyDescent="0.25">
      <c r="A852">
        <v>850</v>
      </c>
      <c r="B852" t="s">
        <v>379</v>
      </c>
      <c r="C852">
        <v>32000</v>
      </c>
      <c r="D852" s="1">
        <v>43327</v>
      </c>
      <c r="E852" s="5">
        <v>9848754</v>
      </c>
    </row>
    <row r="853" spans="1:5" x14ac:dyDescent="0.25">
      <c r="A853">
        <v>851</v>
      </c>
      <c r="B853" t="s">
        <v>379</v>
      </c>
      <c r="C853">
        <v>11000</v>
      </c>
      <c r="D853" s="1">
        <v>43329</v>
      </c>
      <c r="E853" s="5">
        <v>426033156.60000002</v>
      </c>
    </row>
    <row r="854" spans="1:5" x14ac:dyDescent="0.25">
      <c r="A854">
        <v>852</v>
      </c>
      <c r="B854" t="s">
        <v>379</v>
      </c>
      <c r="C854">
        <v>14000</v>
      </c>
      <c r="D854" s="1">
        <v>43329</v>
      </c>
      <c r="E854" s="5">
        <v>33018296.190000001</v>
      </c>
    </row>
    <row r="855" spans="1:5" x14ac:dyDescent="0.25">
      <c r="A855">
        <v>853</v>
      </c>
      <c r="B855" t="s">
        <v>379</v>
      </c>
      <c r="C855">
        <v>15000</v>
      </c>
      <c r="D855" s="1">
        <v>43329</v>
      </c>
      <c r="E855" s="5">
        <v>194436750.69999999</v>
      </c>
    </row>
    <row r="856" spans="1:5" x14ac:dyDescent="0.25">
      <c r="A856">
        <v>854</v>
      </c>
      <c r="B856" t="s">
        <v>379</v>
      </c>
      <c r="C856">
        <v>11000</v>
      </c>
      <c r="D856" s="1">
        <v>43461</v>
      </c>
      <c r="E856" s="5">
        <v>1559324541</v>
      </c>
    </row>
    <row r="857" spans="1:5" x14ac:dyDescent="0.25">
      <c r="A857">
        <v>855</v>
      </c>
      <c r="B857" t="s">
        <v>379</v>
      </c>
      <c r="C857">
        <v>11000</v>
      </c>
      <c r="D857" s="1">
        <v>43331</v>
      </c>
      <c r="E857" s="5">
        <v>1108740197</v>
      </c>
    </row>
    <row r="858" spans="1:5" x14ac:dyDescent="0.25">
      <c r="A858">
        <v>856</v>
      </c>
      <c r="B858" t="s">
        <v>379</v>
      </c>
      <c r="C858">
        <v>33000</v>
      </c>
      <c r="D858" s="1">
        <v>43331</v>
      </c>
      <c r="E858" s="5">
        <v>481166629.39999998</v>
      </c>
    </row>
    <row r="859" spans="1:5" x14ac:dyDescent="0.25">
      <c r="A859">
        <v>857</v>
      </c>
      <c r="B859" t="s">
        <v>379</v>
      </c>
      <c r="C859">
        <v>14000</v>
      </c>
      <c r="D859" s="1">
        <v>43338</v>
      </c>
      <c r="E859" s="5">
        <v>27848841</v>
      </c>
    </row>
    <row r="860" spans="1:5" x14ac:dyDescent="0.25">
      <c r="A860">
        <v>858</v>
      </c>
      <c r="B860" t="s">
        <v>379</v>
      </c>
      <c r="C860">
        <v>33000</v>
      </c>
      <c r="D860" s="1">
        <v>43338</v>
      </c>
      <c r="E860" s="5">
        <v>773709293.10000002</v>
      </c>
    </row>
    <row r="861" spans="1:5" x14ac:dyDescent="0.25">
      <c r="A861">
        <v>859</v>
      </c>
      <c r="B861" t="s">
        <v>379</v>
      </c>
      <c r="C861">
        <v>15000</v>
      </c>
      <c r="D861" s="1">
        <v>43338</v>
      </c>
      <c r="E861" s="5">
        <v>11895603.310000001</v>
      </c>
    </row>
    <row r="862" spans="1:5" x14ac:dyDescent="0.25">
      <c r="A862">
        <v>860</v>
      </c>
      <c r="B862" t="s">
        <v>379</v>
      </c>
      <c r="C862">
        <v>33000</v>
      </c>
      <c r="D862" s="1">
        <v>43341</v>
      </c>
      <c r="E862" s="5">
        <v>877815576.89999998</v>
      </c>
    </row>
    <row r="863" spans="1:5" x14ac:dyDescent="0.25">
      <c r="A863">
        <v>861</v>
      </c>
      <c r="B863" t="s">
        <v>379</v>
      </c>
      <c r="C863">
        <v>11000</v>
      </c>
      <c r="D863" s="1">
        <v>43340</v>
      </c>
      <c r="E863" s="5">
        <v>806686502.29999995</v>
      </c>
    </row>
    <row r="864" spans="1:5" x14ac:dyDescent="0.25">
      <c r="A864">
        <v>862</v>
      </c>
      <c r="B864" t="s">
        <v>379</v>
      </c>
      <c r="C864">
        <v>14000</v>
      </c>
      <c r="D864" s="1">
        <v>43511</v>
      </c>
      <c r="E864" s="5">
        <v>31720003.5</v>
      </c>
    </row>
    <row r="865" spans="1:5" x14ac:dyDescent="0.25">
      <c r="A865">
        <v>863</v>
      </c>
      <c r="B865" t="s">
        <v>379</v>
      </c>
      <c r="C865">
        <v>11000</v>
      </c>
      <c r="D865" s="1">
        <v>43342</v>
      </c>
      <c r="E865" s="5">
        <v>683454981.60000002</v>
      </c>
    </row>
    <row r="866" spans="1:5" x14ac:dyDescent="0.25">
      <c r="A866">
        <v>864</v>
      </c>
      <c r="B866" t="s">
        <v>379</v>
      </c>
      <c r="C866">
        <v>11000</v>
      </c>
      <c r="D866" s="1">
        <v>43518</v>
      </c>
      <c r="E866" s="5">
        <v>1080018588</v>
      </c>
    </row>
    <row r="867" spans="1:5" x14ac:dyDescent="0.25">
      <c r="A867">
        <v>865</v>
      </c>
      <c r="B867" t="s">
        <v>379</v>
      </c>
      <c r="C867">
        <v>32000</v>
      </c>
      <c r="D867" s="1">
        <v>43348</v>
      </c>
      <c r="E867" s="5">
        <v>13803160.6</v>
      </c>
    </row>
    <row r="868" spans="1:5" x14ac:dyDescent="0.25">
      <c r="A868">
        <v>866</v>
      </c>
      <c r="B868" t="s">
        <v>379</v>
      </c>
      <c r="C868">
        <v>32000</v>
      </c>
      <c r="D868" s="1">
        <v>43347</v>
      </c>
      <c r="E868" s="5">
        <v>2751025</v>
      </c>
    </row>
    <row r="869" spans="1:5" x14ac:dyDescent="0.25">
      <c r="A869">
        <v>867</v>
      </c>
      <c r="B869" t="s">
        <v>379</v>
      </c>
      <c r="C869">
        <v>14000</v>
      </c>
      <c r="D869" s="1">
        <v>43351</v>
      </c>
      <c r="E869" s="5">
        <v>60489.36</v>
      </c>
    </row>
    <row r="870" spans="1:5" x14ac:dyDescent="0.25">
      <c r="A870">
        <v>868</v>
      </c>
      <c r="B870" t="s">
        <v>379</v>
      </c>
      <c r="C870">
        <v>15000</v>
      </c>
      <c r="D870" s="1">
        <v>43356</v>
      </c>
      <c r="E870" s="5">
        <v>28550096.539999999</v>
      </c>
    </row>
    <row r="871" spans="1:5" x14ac:dyDescent="0.25">
      <c r="A871">
        <v>869</v>
      </c>
      <c r="B871" t="s">
        <v>379</v>
      </c>
      <c r="C871">
        <v>32000</v>
      </c>
      <c r="D871" s="1">
        <v>43359</v>
      </c>
      <c r="E871" s="5">
        <v>35950</v>
      </c>
    </row>
    <row r="872" spans="1:5" x14ac:dyDescent="0.25">
      <c r="A872">
        <v>870</v>
      </c>
      <c r="B872" t="s">
        <v>379</v>
      </c>
      <c r="C872">
        <v>14000</v>
      </c>
      <c r="D872" s="1">
        <v>43363</v>
      </c>
      <c r="E872" s="5">
        <v>67978171.170000002</v>
      </c>
    </row>
    <row r="873" spans="1:5" x14ac:dyDescent="0.25">
      <c r="A873">
        <v>871</v>
      </c>
      <c r="B873" t="s">
        <v>379</v>
      </c>
      <c r="C873">
        <v>11000</v>
      </c>
      <c r="D873" s="1">
        <v>43362</v>
      </c>
      <c r="E873" s="5">
        <v>2705346</v>
      </c>
    </row>
    <row r="874" spans="1:5" x14ac:dyDescent="0.25">
      <c r="A874">
        <v>872</v>
      </c>
      <c r="B874" t="s">
        <v>379</v>
      </c>
      <c r="C874">
        <v>33000</v>
      </c>
      <c r="D874" s="1">
        <v>43367</v>
      </c>
      <c r="E874" s="5">
        <v>788293113.5</v>
      </c>
    </row>
    <row r="875" spans="1:5" x14ac:dyDescent="0.25">
      <c r="A875">
        <v>873</v>
      </c>
      <c r="B875" t="s">
        <v>379</v>
      </c>
      <c r="C875">
        <v>32000</v>
      </c>
      <c r="D875" s="1">
        <v>43368</v>
      </c>
      <c r="E875" s="5">
        <v>100</v>
      </c>
    </row>
    <row r="876" spans="1:5" x14ac:dyDescent="0.25">
      <c r="A876">
        <v>874</v>
      </c>
      <c r="B876" t="s">
        <v>379</v>
      </c>
      <c r="C876">
        <v>15000</v>
      </c>
      <c r="D876" s="1">
        <v>43371</v>
      </c>
      <c r="E876" s="5">
        <v>15968152.08</v>
      </c>
    </row>
    <row r="877" spans="1:5" x14ac:dyDescent="0.25">
      <c r="A877">
        <v>875</v>
      </c>
      <c r="B877" t="s">
        <v>379</v>
      </c>
      <c r="C877">
        <v>15000</v>
      </c>
      <c r="D877" s="1">
        <v>43376</v>
      </c>
      <c r="E877" s="5">
        <v>26168721.68</v>
      </c>
    </row>
    <row r="878" spans="1:5" x14ac:dyDescent="0.25">
      <c r="A878">
        <v>876</v>
      </c>
      <c r="B878" t="s">
        <v>379</v>
      </c>
      <c r="C878">
        <v>15000</v>
      </c>
      <c r="D878" s="1">
        <v>43377</v>
      </c>
      <c r="E878" s="5">
        <v>12809723.109999999</v>
      </c>
    </row>
    <row r="879" spans="1:5" x14ac:dyDescent="0.25">
      <c r="A879">
        <v>877</v>
      </c>
      <c r="B879" t="s">
        <v>379</v>
      </c>
      <c r="C879">
        <v>33000</v>
      </c>
      <c r="D879" s="1">
        <v>43434</v>
      </c>
      <c r="E879" s="5">
        <v>386614348.89999998</v>
      </c>
    </row>
    <row r="880" spans="1:5" x14ac:dyDescent="0.25">
      <c r="A880">
        <v>878</v>
      </c>
      <c r="B880" t="s">
        <v>379</v>
      </c>
      <c r="C880">
        <v>15000</v>
      </c>
      <c r="D880" s="1">
        <v>43382</v>
      </c>
      <c r="E880" s="5">
        <v>30741067.199999999</v>
      </c>
    </row>
    <row r="881" spans="1:5" x14ac:dyDescent="0.25">
      <c r="A881">
        <v>879</v>
      </c>
      <c r="B881" t="s">
        <v>379</v>
      </c>
      <c r="C881">
        <v>33000</v>
      </c>
      <c r="D881" s="1">
        <v>43445</v>
      </c>
      <c r="E881" s="5">
        <v>3033530791</v>
      </c>
    </row>
    <row r="882" spans="1:5" x14ac:dyDescent="0.25">
      <c r="A882">
        <v>880</v>
      </c>
      <c r="B882" t="s">
        <v>379</v>
      </c>
      <c r="C882">
        <v>33000</v>
      </c>
      <c r="D882" s="1">
        <v>43389</v>
      </c>
      <c r="E882" s="5">
        <v>10903269</v>
      </c>
    </row>
    <row r="883" spans="1:5" x14ac:dyDescent="0.25">
      <c r="A883">
        <v>881</v>
      </c>
      <c r="B883" t="s">
        <v>379</v>
      </c>
      <c r="C883">
        <v>32000</v>
      </c>
      <c r="D883" s="1">
        <v>43402</v>
      </c>
      <c r="E883" s="5">
        <v>10000</v>
      </c>
    </row>
    <row r="884" spans="1:5" x14ac:dyDescent="0.25">
      <c r="A884">
        <v>882</v>
      </c>
      <c r="B884" t="s">
        <v>379</v>
      </c>
      <c r="C884">
        <v>14000</v>
      </c>
      <c r="D884" s="1">
        <v>43420</v>
      </c>
      <c r="E884" s="5">
        <v>63972216.82</v>
      </c>
    </row>
    <row r="885" spans="1:5" x14ac:dyDescent="0.25">
      <c r="A885">
        <v>883</v>
      </c>
      <c r="B885" t="s">
        <v>379</v>
      </c>
      <c r="C885">
        <v>14000</v>
      </c>
      <c r="D885" s="1">
        <v>43430</v>
      </c>
      <c r="E885" s="5">
        <v>54892684.259999998</v>
      </c>
    </row>
    <row r="886" spans="1:5" x14ac:dyDescent="0.25">
      <c r="A886">
        <v>884</v>
      </c>
      <c r="B886" t="s">
        <v>379</v>
      </c>
      <c r="C886">
        <v>15000</v>
      </c>
      <c r="D886" s="1">
        <v>43408</v>
      </c>
      <c r="E886" s="5">
        <v>13893471.68</v>
      </c>
    </row>
    <row r="887" spans="1:5" x14ac:dyDescent="0.25">
      <c r="A887">
        <v>885</v>
      </c>
      <c r="B887" t="s">
        <v>379</v>
      </c>
      <c r="C887">
        <v>15000</v>
      </c>
      <c r="D887" s="1">
        <v>43406</v>
      </c>
      <c r="E887" s="5">
        <v>3707389.51</v>
      </c>
    </row>
    <row r="888" spans="1:5" x14ac:dyDescent="0.25">
      <c r="A888">
        <v>886</v>
      </c>
      <c r="B888" t="s">
        <v>379</v>
      </c>
      <c r="C888">
        <v>14000</v>
      </c>
      <c r="D888" s="1">
        <v>43412</v>
      </c>
      <c r="E888" s="5">
        <v>776531</v>
      </c>
    </row>
    <row r="889" spans="1:5" x14ac:dyDescent="0.25">
      <c r="A889">
        <v>887</v>
      </c>
      <c r="B889" t="s">
        <v>379</v>
      </c>
      <c r="C889">
        <v>32000</v>
      </c>
      <c r="D889" s="1">
        <v>43423</v>
      </c>
      <c r="E889" s="5">
        <v>300</v>
      </c>
    </row>
    <row r="890" spans="1:5" x14ac:dyDescent="0.25">
      <c r="A890">
        <v>888</v>
      </c>
      <c r="B890" t="s">
        <v>379</v>
      </c>
      <c r="C890">
        <v>15000</v>
      </c>
      <c r="D890" s="1">
        <v>43429</v>
      </c>
      <c r="E890" s="5">
        <v>7386721.5499999998</v>
      </c>
    </row>
    <row r="891" spans="1:5" x14ac:dyDescent="0.25">
      <c r="A891">
        <v>889</v>
      </c>
      <c r="B891" t="s">
        <v>379</v>
      </c>
      <c r="C891">
        <v>15000</v>
      </c>
      <c r="D891" s="1">
        <v>43430</v>
      </c>
      <c r="E891" s="5">
        <v>15475938.060000001</v>
      </c>
    </row>
    <row r="892" spans="1:5" x14ac:dyDescent="0.25">
      <c r="A892">
        <v>890</v>
      </c>
      <c r="B892" t="s">
        <v>379</v>
      </c>
      <c r="C892">
        <v>14000</v>
      </c>
      <c r="D892" s="1">
        <v>43510</v>
      </c>
      <c r="E892" s="5">
        <v>46775792.380000003</v>
      </c>
    </row>
    <row r="893" spans="1:5" x14ac:dyDescent="0.25">
      <c r="A893">
        <v>891</v>
      </c>
      <c r="B893" t="s">
        <v>379</v>
      </c>
      <c r="C893">
        <v>33000</v>
      </c>
      <c r="D893" s="1">
        <v>43442</v>
      </c>
      <c r="E893" s="5">
        <v>736603</v>
      </c>
    </row>
    <row r="894" spans="1:5" x14ac:dyDescent="0.25">
      <c r="A894">
        <v>892</v>
      </c>
      <c r="B894" t="s">
        <v>379</v>
      </c>
      <c r="C894">
        <v>32000</v>
      </c>
      <c r="D894" s="1">
        <v>43443</v>
      </c>
      <c r="E894" s="5">
        <v>3032667.6</v>
      </c>
    </row>
    <row r="895" spans="1:5" x14ac:dyDescent="0.25">
      <c r="A895">
        <v>893</v>
      </c>
      <c r="B895" t="s">
        <v>379</v>
      </c>
      <c r="C895">
        <v>15000</v>
      </c>
      <c r="D895" s="1">
        <v>43455</v>
      </c>
      <c r="E895" s="5">
        <v>2235110.04</v>
      </c>
    </row>
    <row r="896" spans="1:5" x14ac:dyDescent="0.25">
      <c r="A896">
        <v>894</v>
      </c>
      <c r="B896" t="s">
        <v>379</v>
      </c>
      <c r="C896">
        <v>14000</v>
      </c>
      <c r="D896" s="1">
        <v>43460</v>
      </c>
      <c r="E896" s="5">
        <v>253120114</v>
      </c>
    </row>
    <row r="897" spans="1:5" x14ac:dyDescent="0.25">
      <c r="A897">
        <v>895</v>
      </c>
      <c r="B897" t="s">
        <v>379</v>
      </c>
      <c r="C897">
        <v>32000</v>
      </c>
      <c r="D897" s="1">
        <v>43461</v>
      </c>
      <c r="E897" s="5">
        <v>1179825.33</v>
      </c>
    </row>
    <row r="898" spans="1:5" x14ac:dyDescent="0.25">
      <c r="A898">
        <v>896</v>
      </c>
      <c r="B898" t="s">
        <v>379</v>
      </c>
      <c r="C898">
        <v>15000</v>
      </c>
      <c r="D898" s="1">
        <v>43469</v>
      </c>
      <c r="E898" s="5">
        <v>10541913.4</v>
      </c>
    </row>
    <row r="899" spans="1:5" x14ac:dyDescent="0.25">
      <c r="A899">
        <v>897</v>
      </c>
      <c r="B899" t="s">
        <v>379</v>
      </c>
      <c r="C899">
        <v>11000</v>
      </c>
      <c r="D899" s="1">
        <v>43484</v>
      </c>
      <c r="E899" s="5">
        <v>2495866</v>
      </c>
    </row>
    <row r="900" spans="1:5" x14ac:dyDescent="0.25">
      <c r="A900">
        <v>898</v>
      </c>
      <c r="B900" t="s">
        <v>379</v>
      </c>
      <c r="C900">
        <v>11000</v>
      </c>
      <c r="D900" s="1">
        <v>43504</v>
      </c>
      <c r="E900" s="5">
        <v>3203873694</v>
      </c>
    </row>
    <row r="901" spans="1:5" x14ac:dyDescent="0.25">
      <c r="A901">
        <v>899</v>
      </c>
      <c r="B901" t="s">
        <v>379</v>
      </c>
      <c r="C901">
        <v>15000</v>
      </c>
      <c r="D901" s="1">
        <v>43479</v>
      </c>
      <c r="E901" s="5">
        <v>8763483.1999999993</v>
      </c>
    </row>
    <row r="902" spans="1:5" x14ac:dyDescent="0.25">
      <c r="A902">
        <v>900</v>
      </c>
      <c r="B902" t="s">
        <v>379</v>
      </c>
      <c r="C902">
        <v>13000</v>
      </c>
      <c r="D902" s="1">
        <v>43479</v>
      </c>
      <c r="E902" s="5">
        <v>123136327.7</v>
      </c>
    </row>
    <row r="903" spans="1:5" x14ac:dyDescent="0.25">
      <c r="A903">
        <v>901</v>
      </c>
      <c r="B903" t="s">
        <v>379</v>
      </c>
      <c r="C903">
        <v>15000</v>
      </c>
      <c r="D903" s="1">
        <v>43489</v>
      </c>
      <c r="E903" s="5">
        <v>8043631.5099999998</v>
      </c>
    </row>
    <row r="904" spans="1:5" x14ac:dyDescent="0.25">
      <c r="A904">
        <v>902</v>
      </c>
      <c r="B904" t="s">
        <v>379</v>
      </c>
      <c r="C904">
        <v>15000</v>
      </c>
      <c r="D904" s="1">
        <v>43496</v>
      </c>
      <c r="E904" s="5">
        <v>38020821.07</v>
      </c>
    </row>
    <row r="905" spans="1:5" x14ac:dyDescent="0.25">
      <c r="A905">
        <v>903</v>
      </c>
      <c r="B905" t="s">
        <v>379</v>
      </c>
      <c r="C905">
        <v>14000</v>
      </c>
      <c r="D905" s="1">
        <v>43502</v>
      </c>
      <c r="E905" s="5">
        <v>52038750.710000001</v>
      </c>
    </row>
    <row r="906" spans="1:5" x14ac:dyDescent="0.25">
      <c r="A906">
        <v>904</v>
      </c>
      <c r="B906" t="s">
        <v>379</v>
      </c>
      <c r="C906">
        <v>14000</v>
      </c>
      <c r="D906" s="1">
        <v>43504</v>
      </c>
      <c r="E906" s="5">
        <v>55052812.979999997</v>
      </c>
    </row>
    <row r="907" spans="1:5" x14ac:dyDescent="0.25">
      <c r="A907">
        <v>905</v>
      </c>
      <c r="B907" t="s">
        <v>379</v>
      </c>
      <c r="C907">
        <v>32000</v>
      </c>
      <c r="D907" s="1">
        <v>43503</v>
      </c>
      <c r="E907" s="5">
        <v>7093787</v>
      </c>
    </row>
    <row r="908" spans="1:5" x14ac:dyDescent="0.25">
      <c r="A908">
        <v>906</v>
      </c>
      <c r="B908" t="s">
        <v>379</v>
      </c>
      <c r="C908">
        <v>14000</v>
      </c>
      <c r="D908" s="1">
        <v>43508</v>
      </c>
      <c r="E908" s="5">
        <v>161855542.19999999</v>
      </c>
    </row>
    <row r="909" spans="1:5" x14ac:dyDescent="0.25">
      <c r="A909">
        <v>907</v>
      </c>
      <c r="B909" t="s">
        <v>379</v>
      </c>
      <c r="C909">
        <v>15000</v>
      </c>
      <c r="D909" s="1">
        <v>43513</v>
      </c>
      <c r="E909" s="5">
        <v>290178078.69999999</v>
      </c>
    </row>
    <row r="910" spans="1:5" x14ac:dyDescent="0.25">
      <c r="A910">
        <v>908</v>
      </c>
      <c r="B910" t="s">
        <v>379</v>
      </c>
      <c r="C910">
        <v>15000</v>
      </c>
      <c r="D910" s="1">
        <v>43517</v>
      </c>
      <c r="E910" s="5">
        <v>3223001.2</v>
      </c>
    </row>
    <row r="911" spans="1:5" x14ac:dyDescent="0.25">
      <c r="A911">
        <v>909</v>
      </c>
      <c r="B911" t="s">
        <v>379</v>
      </c>
      <c r="C911">
        <v>15000</v>
      </c>
      <c r="D911" s="1">
        <v>43518</v>
      </c>
      <c r="E911" s="5">
        <v>12324715.07</v>
      </c>
    </row>
    <row r="912" spans="1:5" x14ac:dyDescent="0.25">
      <c r="A912">
        <v>910</v>
      </c>
      <c r="B912" t="s">
        <v>379</v>
      </c>
      <c r="C912">
        <v>11000</v>
      </c>
      <c r="D912" s="1">
        <v>43519</v>
      </c>
      <c r="E912" s="5">
        <v>7998584</v>
      </c>
    </row>
    <row r="913" spans="1:5" x14ac:dyDescent="0.25">
      <c r="A913">
        <v>911</v>
      </c>
      <c r="B913" t="s">
        <v>379</v>
      </c>
      <c r="C913">
        <v>15000</v>
      </c>
      <c r="D913" s="1">
        <v>43523</v>
      </c>
      <c r="E913" s="5">
        <v>4441689.3</v>
      </c>
    </row>
    <row r="914" spans="1:5" x14ac:dyDescent="0.25">
      <c r="A914">
        <v>912</v>
      </c>
      <c r="B914" t="s">
        <v>379</v>
      </c>
      <c r="C914">
        <v>15000</v>
      </c>
      <c r="D914" s="1">
        <v>43535</v>
      </c>
      <c r="E914" s="5">
        <v>78664918.219999999</v>
      </c>
    </row>
    <row r="915" spans="1:5" x14ac:dyDescent="0.25">
      <c r="A915">
        <v>913</v>
      </c>
      <c r="B915" t="s">
        <v>379</v>
      </c>
      <c r="C915">
        <v>14000</v>
      </c>
      <c r="D915" s="1">
        <v>43298</v>
      </c>
      <c r="E915" s="5">
        <v>8234998.2000000002</v>
      </c>
    </row>
    <row r="916" spans="1:5" x14ac:dyDescent="0.25">
      <c r="A916">
        <v>914</v>
      </c>
      <c r="B916" t="s">
        <v>379</v>
      </c>
      <c r="C916">
        <v>14000</v>
      </c>
      <c r="D916" s="1">
        <v>43299</v>
      </c>
      <c r="E916" s="5">
        <v>96338779.939999998</v>
      </c>
    </row>
    <row r="917" spans="1:5" x14ac:dyDescent="0.25">
      <c r="A917">
        <v>915</v>
      </c>
      <c r="B917" t="s">
        <v>379</v>
      </c>
      <c r="C917">
        <v>15000</v>
      </c>
      <c r="D917" s="1">
        <v>43300</v>
      </c>
      <c r="E917" s="5">
        <v>942955.65</v>
      </c>
    </row>
    <row r="918" spans="1:5" x14ac:dyDescent="0.25">
      <c r="A918">
        <v>916</v>
      </c>
      <c r="B918" t="s">
        <v>379</v>
      </c>
      <c r="C918">
        <v>33000</v>
      </c>
      <c r="D918" s="1">
        <v>43438</v>
      </c>
      <c r="E918" s="5">
        <v>988033711.39999998</v>
      </c>
    </row>
    <row r="919" spans="1:5" x14ac:dyDescent="0.25">
      <c r="A919">
        <v>917</v>
      </c>
      <c r="B919" t="s">
        <v>379</v>
      </c>
      <c r="C919">
        <v>11000</v>
      </c>
      <c r="D919" s="1">
        <v>43419</v>
      </c>
      <c r="E919" s="5">
        <v>1276642547</v>
      </c>
    </row>
    <row r="920" spans="1:5" x14ac:dyDescent="0.25">
      <c r="A920">
        <v>918</v>
      </c>
      <c r="B920" t="s">
        <v>379</v>
      </c>
      <c r="C920">
        <v>33000</v>
      </c>
      <c r="D920" s="1">
        <v>43531</v>
      </c>
      <c r="E920" s="5">
        <v>2912157249</v>
      </c>
    </row>
    <row r="921" spans="1:5" x14ac:dyDescent="0.25">
      <c r="A921">
        <v>919</v>
      </c>
      <c r="B921" t="s">
        <v>379</v>
      </c>
      <c r="C921">
        <v>11000</v>
      </c>
      <c r="D921" s="1">
        <v>43301</v>
      </c>
      <c r="E921" s="5">
        <v>177320823.80000001</v>
      </c>
    </row>
    <row r="922" spans="1:5" x14ac:dyDescent="0.25">
      <c r="A922">
        <v>920</v>
      </c>
      <c r="B922" t="s">
        <v>379</v>
      </c>
      <c r="C922">
        <v>11000</v>
      </c>
      <c r="D922" s="1">
        <v>43439</v>
      </c>
      <c r="E922" s="5">
        <v>1617658126</v>
      </c>
    </row>
    <row r="923" spans="1:5" x14ac:dyDescent="0.25">
      <c r="A923">
        <v>921</v>
      </c>
      <c r="B923" t="s">
        <v>379</v>
      </c>
      <c r="C923">
        <v>33000</v>
      </c>
      <c r="D923" s="1">
        <v>43356</v>
      </c>
      <c r="E923" s="5">
        <v>504224169.69999999</v>
      </c>
    </row>
    <row r="924" spans="1:5" x14ac:dyDescent="0.25">
      <c r="A924">
        <v>922</v>
      </c>
      <c r="B924" t="s">
        <v>379</v>
      </c>
      <c r="C924">
        <v>33000</v>
      </c>
      <c r="D924" s="1">
        <v>43454</v>
      </c>
      <c r="E924" s="5">
        <v>653739688.20000005</v>
      </c>
    </row>
    <row r="925" spans="1:5" x14ac:dyDescent="0.25">
      <c r="A925">
        <v>923</v>
      </c>
      <c r="B925" t="s">
        <v>379</v>
      </c>
      <c r="C925">
        <v>14000</v>
      </c>
      <c r="D925" s="1">
        <v>43357</v>
      </c>
      <c r="E925" s="5">
        <v>168743004.59999999</v>
      </c>
    </row>
    <row r="926" spans="1:5" x14ac:dyDescent="0.25">
      <c r="A926">
        <v>924</v>
      </c>
      <c r="B926" t="s">
        <v>379</v>
      </c>
      <c r="C926">
        <v>33000</v>
      </c>
      <c r="D926" s="1">
        <v>43462</v>
      </c>
      <c r="E926" s="5">
        <v>334159426.10000002</v>
      </c>
    </row>
    <row r="927" spans="1:5" x14ac:dyDescent="0.25">
      <c r="A927">
        <v>925</v>
      </c>
      <c r="B927" t="s">
        <v>379</v>
      </c>
      <c r="C927">
        <v>14000</v>
      </c>
      <c r="D927" s="1">
        <v>43304</v>
      </c>
      <c r="E927" s="5">
        <v>84439316.219999999</v>
      </c>
    </row>
    <row r="928" spans="1:5" x14ac:dyDescent="0.25">
      <c r="A928">
        <v>926</v>
      </c>
      <c r="B928" t="s">
        <v>379</v>
      </c>
      <c r="C928">
        <v>15000</v>
      </c>
      <c r="D928" s="1">
        <v>43304</v>
      </c>
      <c r="E928" s="5">
        <v>32735029.77</v>
      </c>
    </row>
    <row r="929" spans="1:5" x14ac:dyDescent="0.25">
      <c r="A929">
        <v>927</v>
      </c>
      <c r="B929" t="s">
        <v>379</v>
      </c>
      <c r="C929">
        <v>11000</v>
      </c>
      <c r="D929" s="1">
        <v>43305</v>
      </c>
      <c r="E929" s="5">
        <v>691313835.39999998</v>
      </c>
    </row>
    <row r="930" spans="1:5" x14ac:dyDescent="0.25">
      <c r="A930">
        <v>928</v>
      </c>
      <c r="B930" t="s">
        <v>379</v>
      </c>
      <c r="C930">
        <v>15000</v>
      </c>
      <c r="D930" s="1">
        <v>43305</v>
      </c>
      <c r="E930" s="5">
        <v>20675659.260000002</v>
      </c>
    </row>
    <row r="931" spans="1:5" x14ac:dyDescent="0.25">
      <c r="A931">
        <v>929</v>
      </c>
      <c r="B931" t="s">
        <v>379</v>
      </c>
      <c r="C931">
        <v>11000</v>
      </c>
      <c r="D931" s="1">
        <v>43515</v>
      </c>
      <c r="E931" s="5">
        <v>922055250.10000002</v>
      </c>
    </row>
    <row r="932" spans="1:5" x14ac:dyDescent="0.25">
      <c r="A932">
        <v>930</v>
      </c>
      <c r="B932" t="s">
        <v>379</v>
      </c>
      <c r="C932">
        <v>14000</v>
      </c>
      <c r="D932" s="1">
        <v>43347</v>
      </c>
      <c r="E932" s="5">
        <v>54373158.799999997</v>
      </c>
    </row>
    <row r="933" spans="1:5" x14ac:dyDescent="0.25">
      <c r="A933">
        <v>931</v>
      </c>
      <c r="B933" t="s">
        <v>379</v>
      </c>
      <c r="C933">
        <v>14000</v>
      </c>
      <c r="D933" s="1">
        <v>43359</v>
      </c>
      <c r="E933" s="5">
        <v>3200840934</v>
      </c>
    </row>
    <row r="934" spans="1:5" x14ac:dyDescent="0.25">
      <c r="A934">
        <v>932</v>
      </c>
      <c r="B934" t="s">
        <v>379</v>
      </c>
      <c r="C934">
        <v>33000</v>
      </c>
      <c r="D934" s="1">
        <v>43452</v>
      </c>
      <c r="E934" s="5">
        <v>708254036.39999998</v>
      </c>
    </row>
    <row r="935" spans="1:5" x14ac:dyDescent="0.25">
      <c r="A935">
        <v>933</v>
      </c>
      <c r="B935" t="s">
        <v>379</v>
      </c>
      <c r="C935">
        <v>14000</v>
      </c>
      <c r="D935" s="1">
        <v>43459</v>
      </c>
      <c r="E935" s="5">
        <v>30035514.050000001</v>
      </c>
    </row>
    <row r="936" spans="1:5" x14ac:dyDescent="0.25">
      <c r="A936">
        <v>934</v>
      </c>
      <c r="B936" t="s">
        <v>379</v>
      </c>
      <c r="C936">
        <v>33000</v>
      </c>
      <c r="D936" s="1">
        <v>43433</v>
      </c>
      <c r="E936" s="5">
        <v>747362685.39999998</v>
      </c>
    </row>
    <row r="937" spans="1:5" x14ac:dyDescent="0.25">
      <c r="A937">
        <v>935</v>
      </c>
      <c r="B937" t="s">
        <v>379</v>
      </c>
      <c r="C937">
        <v>11000</v>
      </c>
      <c r="D937" s="1">
        <v>43376</v>
      </c>
      <c r="E937" s="5">
        <v>1439093776</v>
      </c>
    </row>
    <row r="938" spans="1:5" x14ac:dyDescent="0.25">
      <c r="A938">
        <v>936</v>
      </c>
      <c r="B938" t="s">
        <v>379</v>
      </c>
      <c r="C938">
        <v>11000</v>
      </c>
      <c r="D938" s="1">
        <v>43381</v>
      </c>
      <c r="E938" s="5">
        <v>12737601219</v>
      </c>
    </row>
    <row r="939" spans="1:5" x14ac:dyDescent="0.25">
      <c r="A939">
        <v>937</v>
      </c>
      <c r="B939" t="s">
        <v>379</v>
      </c>
      <c r="C939">
        <v>14000</v>
      </c>
      <c r="D939" s="1">
        <v>43367</v>
      </c>
      <c r="E939" s="5">
        <v>21408199.289999999</v>
      </c>
    </row>
    <row r="940" spans="1:5" x14ac:dyDescent="0.25">
      <c r="A940">
        <v>938</v>
      </c>
      <c r="B940" t="s">
        <v>379</v>
      </c>
      <c r="C940">
        <v>33000</v>
      </c>
      <c r="D940" s="1">
        <v>43307</v>
      </c>
      <c r="E940" s="5">
        <v>303373768.60000002</v>
      </c>
    </row>
    <row r="941" spans="1:5" x14ac:dyDescent="0.25">
      <c r="A941">
        <v>939</v>
      </c>
      <c r="B941" t="s">
        <v>379</v>
      </c>
      <c r="C941">
        <v>11000</v>
      </c>
      <c r="D941" s="1">
        <v>43309</v>
      </c>
      <c r="E941" s="5">
        <v>4650837.3600000003</v>
      </c>
    </row>
    <row r="942" spans="1:5" x14ac:dyDescent="0.25">
      <c r="A942">
        <v>940</v>
      </c>
      <c r="B942" t="s">
        <v>379</v>
      </c>
      <c r="C942">
        <v>33000</v>
      </c>
      <c r="D942" s="1">
        <v>43465</v>
      </c>
      <c r="E942" s="5">
        <v>781270049.79999995</v>
      </c>
    </row>
    <row r="943" spans="1:5" x14ac:dyDescent="0.25">
      <c r="A943">
        <v>941</v>
      </c>
      <c r="B943" t="s">
        <v>379</v>
      </c>
      <c r="C943">
        <v>33000</v>
      </c>
      <c r="D943" s="1">
        <v>43311</v>
      </c>
      <c r="E943" s="5">
        <v>825575059</v>
      </c>
    </row>
    <row r="944" spans="1:5" x14ac:dyDescent="0.25">
      <c r="A944">
        <v>942</v>
      </c>
      <c r="B944" t="s">
        <v>379</v>
      </c>
      <c r="C944">
        <v>33000</v>
      </c>
      <c r="D944" s="1">
        <v>43507</v>
      </c>
      <c r="E944" s="5">
        <v>1184142981</v>
      </c>
    </row>
    <row r="945" spans="1:5" x14ac:dyDescent="0.25">
      <c r="A945">
        <v>943</v>
      </c>
      <c r="B945" t="s">
        <v>379</v>
      </c>
      <c r="C945">
        <v>33000</v>
      </c>
      <c r="D945" s="1">
        <v>43437</v>
      </c>
      <c r="E945" s="5">
        <v>818932355.20000005</v>
      </c>
    </row>
    <row r="946" spans="1:5" x14ac:dyDescent="0.25">
      <c r="A946">
        <v>944</v>
      </c>
      <c r="B946" t="s">
        <v>379</v>
      </c>
      <c r="C946">
        <v>15000</v>
      </c>
      <c r="D946" s="1">
        <v>43317</v>
      </c>
      <c r="E946" s="5">
        <v>338286949.30000001</v>
      </c>
    </row>
    <row r="947" spans="1:5" x14ac:dyDescent="0.25">
      <c r="A947">
        <v>945</v>
      </c>
      <c r="B947" t="s">
        <v>379</v>
      </c>
      <c r="C947">
        <v>32000</v>
      </c>
      <c r="D947" s="1">
        <v>43318</v>
      </c>
      <c r="E947" s="5">
        <v>17396449.420000002</v>
      </c>
    </row>
    <row r="948" spans="1:5" x14ac:dyDescent="0.25">
      <c r="A948">
        <v>946</v>
      </c>
      <c r="B948" t="s">
        <v>379</v>
      </c>
      <c r="C948">
        <v>11000</v>
      </c>
      <c r="D948" s="1">
        <v>43474</v>
      </c>
      <c r="E948" s="5">
        <v>3481847595</v>
      </c>
    </row>
    <row r="949" spans="1:5" x14ac:dyDescent="0.25">
      <c r="A949">
        <v>947</v>
      </c>
      <c r="B949" t="s">
        <v>379</v>
      </c>
      <c r="C949">
        <v>11000</v>
      </c>
      <c r="D949" s="1">
        <v>43319</v>
      </c>
      <c r="E949" s="5">
        <v>1274812111</v>
      </c>
    </row>
    <row r="950" spans="1:5" x14ac:dyDescent="0.25">
      <c r="A950">
        <v>948</v>
      </c>
      <c r="B950" t="s">
        <v>379</v>
      </c>
      <c r="C950">
        <v>32000</v>
      </c>
      <c r="D950" s="1">
        <v>43319</v>
      </c>
      <c r="E950" s="5">
        <v>1079529</v>
      </c>
    </row>
    <row r="951" spans="1:5" x14ac:dyDescent="0.25">
      <c r="A951">
        <v>949</v>
      </c>
      <c r="B951" t="s">
        <v>379</v>
      </c>
      <c r="C951">
        <v>11000</v>
      </c>
      <c r="D951" s="1">
        <v>43450</v>
      </c>
      <c r="E951" s="5">
        <v>715407011.89999998</v>
      </c>
    </row>
    <row r="952" spans="1:5" x14ac:dyDescent="0.25">
      <c r="A952">
        <v>950</v>
      </c>
      <c r="B952" t="s">
        <v>379</v>
      </c>
      <c r="C952">
        <v>11000</v>
      </c>
      <c r="D952" s="1">
        <v>43428</v>
      </c>
      <c r="E952" s="5">
        <v>-923803.87</v>
      </c>
    </row>
    <row r="953" spans="1:5" x14ac:dyDescent="0.25">
      <c r="A953">
        <v>951</v>
      </c>
      <c r="B953" t="s">
        <v>379</v>
      </c>
      <c r="C953">
        <v>33000</v>
      </c>
      <c r="D953" s="1">
        <v>43461</v>
      </c>
      <c r="E953" s="5">
        <v>629684760.5</v>
      </c>
    </row>
    <row r="954" spans="1:5" x14ac:dyDescent="0.25">
      <c r="A954">
        <v>952</v>
      </c>
      <c r="B954" t="s">
        <v>379</v>
      </c>
      <c r="C954">
        <v>33000</v>
      </c>
      <c r="D954" s="1">
        <v>43320</v>
      </c>
      <c r="E954" s="5">
        <v>1501125139</v>
      </c>
    </row>
    <row r="955" spans="1:5" x14ac:dyDescent="0.25">
      <c r="A955">
        <v>953</v>
      </c>
      <c r="B955" t="s">
        <v>379</v>
      </c>
      <c r="C955">
        <v>15000</v>
      </c>
      <c r="D955" s="1">
        <v>43320</v>
      </c>
      <c r="E955" s="5">
        <v>45810171.549999997</v>
      </c>
    </row>
    <row r="956" spans="1:5" x14ac:dyDescent="0.25">
      <c r="A956">
        <v>954</v>
      </c>
      <c r="B956" t="s">
        <v>379</v>
      </c>
      <c r="C956">
        <v>11000</v>
      </c>
      <c r="D956" s="1">
        <v>43375</v>
      </c>
      <c r="E956" s="5">
        <v>4210515650</v>
      </c>
    </row>
    <row r="957" spans="1:5" x14ac:dyDescent="0.25">
      <c r="A957">
        <v>955</v>
      </c>
      <c r="B957" t="s">
        <v>379</v>
      </c>
      <c r="C957">
        <v>14000</v>
      </c>
      <c r="D957" s="1">
        <v>43322</v>
      </c>
      <c r="E957" s="5">
        <v>169369637.59999999</v>
      </c>
    </row>
    <row r="958" spans="1:5" x14ac:dyDescent="0.25">
      <c r="A958">
        <v>956</v>
      </c>
      <c r="B958" t="s">
        <v>379</v>
      </c>
      <c r="C958">
        <v>11000</v>
      </c>
      <c r="D958" s="1">
        <v>43322</v>
      </c>
      <c r="E958" s="5">
        <v>2380833664</v>
      </c>
    </row>
    <row r="959" spans="1:5" x14ac:dyDescent="0.25">
      <c r="A959">
        <v>957</v>
      </c>
      <c r="B959" t="s">
        <v>379</v>
      </c>
      <c r="C959">
        <v>33000</v>
      </c>
      <c r="D959" s="1">
        <v>43447</v>
      </c>
      <c r="E959" s="5">
        <v>989124317</v>
      </c>
    </row>
    <row r="960" spans="1:5" x14ac:dyDescent="0.25">
      <c r="A960">
        <v>958</v>
      </c>
      <c r="B960" t="s">
        <v>379</v>
      </c>
      <c r="C960">
        <v>14000</v>
      </c>
      <c r="D960" s="1">
        <v>43323</v>
      </c>
      <c r="E960" s="5">
        <v>80832.990000000005</v>
      </c>
    </row>
    <row r="961" spans="1:5" x14ac:dyDescent="0.25">
      <c r="A961">
        <v>959</v>
      </c>
      <c r="B961" t="s">
        <v>379</v>
      </c>
      <c r="C961">
        <v>33000</v>
      </c>
      <c r="D961" s="1">
        <v>43516</v>
      </c>
      <c r="E961" s="5">
        <v>494055261</v>
      </c>
    </row>
    <row r="962" spans="1:5" x14ac:dyDescent="0.25">
      <c r="A962">
        <v>960</v>
      </c>
      <c r="B962" t="s">
        <v>379</v>
      </c>
      <c r="C962">
        <v>33000</v>
      </c>
      <c r="D962" s="1">
        <v>43522</v>
      </c>
      <c r="E962" s="5">
        <v>617779767</v>
      </c>
    </row>
    <row r="963" spans="1:5" x14ac:dyDescent="0.25">
      <c r="A963">
        <v>961</v>
      </c>
      <c r="B963" t="s">
        <v>379</v>
      </c>
      <c r="C963">
        <v>33000</v>
      </c>
      <c r="D963" s="1">
        <v>43451</v>
      </c>
      <c r="E963" s="5">
        <v>664698989.89999998</v>
      </c>
    </row>
    <row r="964" spans="1:5" x14ac:dyDescent="0.25">
      <c r="A964">
        <v>962</v>
      </c>
      <c r="B964" t="s">
        <v>379</v>
      </c>
      <c r="C964">
        <v>33000</v>
      </c>
      <c r="D964" s="1">
        <v>43326</v>
      </c>
      <c r="E964" s="5">
        <v>592333228.39999998</v>
      </c>
    </row>
    <row r="965" spans="1:5" x14ac:dyDescent="0.25">
      <c r="A965">
        <v>963</v>
      </c>
      <c r="B965" t="s">
        <v>379</v>
      </c>
      <c r="C965">
        <v>33000</v>
      </c>
      <c r="D965" s="1">
        <v>43328</v>
      </c>
      <c r="E965" s="5">
        <v>3264848769</v>
      </c>
    </row>
    <row r="966" spans="1:5" x14ac:dyDescent="0.25">
      <c r="A966">
        <v>964</v>
      </c>
      <c r="B966" t="s">
        <v>379</v>
      </c>
      <c r="C966">
        <v>14000</v>
      </c>
      <c r="D966" s="1">
        <v>43332</v>
      </c>
      <c r="E966" s="5">
        <v>39137766.969999999</v>
      </c>
    </row>
    <row r="967" spans="1:5" x14ac:dyDescent="0.25">
      <c r="A967">
        <v>965</v>
      </c>
      <c r="B967" t="s">
        <v>379</v>
      </c>
      <c r="C967">
        <v>14000</v>
      </c>
      <c r="D967" s="1">
        <v>43331</v>
      </c>
      <c r="E967" s="5">
        <v>56670459.219999999</v>
      </c>
    </row>
    <row r="968" spans="1:5" x14ac:dyDescent="0.25">
      <c r="A968">
        <v>966</v>
      </c>
      <c r="B968" t="s">
        <v>379</v>
      </c>
      <c r="C968">
        <v>15000</v>
      </c>
      <c r="D968" s="1">
        <v>43332</v>
      </c>
      <c r="E968" s="5">
        <v>19031612.960000001</v>
      </c>
    </row>
    <row r="969" spans="1:5" x14ac:dyDescent="0.25">
      <c r="A969">
        <v>967</v>
      </c>
      <c r="B969" t="s">
        <v>379</v>
      </c>
      <c r="C969">
        <v>15000</v>
      </c>
      <c r="D969" s="1">
        <v>43331</v>
      </c>
      <c r="E969" s="5">
        <v>22771893.800000001</v>
      </c>
    </row>
    <row r="970" spans="1:5" x14ac:dyDescent="0.25">
      <c r="A970">
        <v>968</v>
      </c>
      <c r="B970" t="s">
        <v>379</v>
      </c>
      <c r="C970">
        <v>14000</v>
      </c>
      <c r="D970" s="1">
        <v>43440</v>
      </c>
      <c r="E970" s="5">
        <v>48818672.670000002</v>
      </c>
    </row>
    <row r="971" spans="1:5" x14ac:dyDescent="0.25">
      <c r="A971">
        <v>969</v>
      </c>
      <c r="B971" t="s">
        <v>379</v>
      </c>
      <c r="C971">
        <v>11000</v>
      </c>
      <c r="D971" s="1">
        <v>43334</v>
      </c>
      <c r="E971" s="5">
        <v>685243740.89999998</v>
      </c>
    </row>
    <row r="972" spans="1:5" x14ac:dyDescent="0.25">
      <c r="A972">
        <v>970</v>
      </c>
      <c r="B972" t="s">
        <v>379</v>
      </c>
      <c r="C972">
        <v>33000</v>
      </c>
      <c r="D972" s="1">
        <v>43333</v>
      </c>
      <c r="E972" s="5">
        <v>617791351.89999998</v>
      </c>
    </row>
    <row r="973" spans="1:5" x14ac:dyDescent="0.25">
      <c r="A973">
        <v>971</v>
      </c>
      <c r="B973" t="s">
        <v>379</v>
      </c>
      <c r="C973">
        <v>32000</v>
      </c>
      <c r="D973" s="1">
        <v>43333</v>
      </c>
      <c r="E973" s="5">
        <v>871300</v>
      </c>
    </row>
    <row r="974" spans="1:5" x14ac:dyDescent="0.25">
      <c r="A974">
        <v>972</v>
      </c>
      <c r="B974" t="s">
        <v>379</v>
      </c>
      <c r="C974">
        <v>14000</v>
      </c>
      <c r="D974" s="1">
        <v>43335</v>
      </c>
      <c r="E974" s="5">
        <v>46542295.710000001</v>
      </c>
    </row>
    <row r="975" spans="1:5" x14ac:dyDescent="0.25">
      <c r="A975">
        <v>973</v>
      </c>
      <c r="B975" t="s">
        <v>379</v>
      </c>
      <c r="C975">
        <v>15000</v>
      </c>
      <c r="D975" s="1">
        <v>43336</v>
      </c>
      <c r="E975" s="5">
        <v>25783569.039999999</v>
      </c>
    </row>
    <row r="976" spans="1:5" x14ac:dyDescent="0.25">
      <c r="A976">
        <v>974</v>
      </c>
      <c r="B976" t="s">
        <v>379</v>
      </c>
      <c r="C976">
        <v>14000</v>
      </c>
      <c r="D976" s="1">
        <v>43388</v>
      </c>
      <c r="E976" s="5">
        <v>264837131.19999999</v>
      </c>
    </row>
    <row r="977" spans="1:5" x14ac:dyDescent="0.25">
      <c r="A977">
        <v>975</v>
      </c>
      <c r="B977" t="s">
        <v>379</v>
      </c>
      <c r="C977">
        <v>15000</v>
      </c>
      <c r="D977" s="1">
        <v>43453</v>
      </c>
      <c r="E977" s="5">
        <v>58609210</v>
      </c>
    </row>
    <row r="978" spans="1:5" x14ac:dyDescent="0.25">
      <c r="A978">
        <v>976</v>
      </c>
      <c r="B978" t="s">
        <v>379</v>
      </c>
      <c r="C978">
        <v>32000</v>
      </c>
      <c r="D978" s="1">
        <v>43340</v>
      </c>
      <c r="E978" s="5">
        <v>3208939</v>
      </c>
    </row>
    <row r="979" spans="1:5" x14ac:dyDescent="0.25">
      <c r="A979">
        <v>977</v>
      </c>
      <c r="B979" t="s">
        <v>379</v>
      </c>
      <c r="C979">
        <v>15000</v>
      </c>
      <c r="D979" s="1">
        <v>43343</v>
      </c>
      <c r="E979" s="5">
        <v>13015419.199999999</v>
      </c>
    </row>
    <row r="980" spans="1:5" x14ac:dyDescent="0.25">
      <c r="A980">
        <v>978</v>
      </c>
      <c r="B980" t="s">
        <v>379</v>
      </c>
      <c r="C980">
        <v>15000</v>
      </c>
      <c r="D980" s="1">
        <v>43345</v>
      </c>
      <c r="E980" s="5">
        <v>27935573.629999999</v>
      </c>
    </row>
    <row r="981" spans="1:5" x14ac:dyDescent="0.25">
      <c r="A981">
        <v>979</v>
      </c>
      <c r="B981" t="s">
        <v>379</v>
      </c>
      <c r="C981">
        <v>33000</v>
      </c>
      <c r="D981" s="1">
        <v>43535</v>
      </c>
      <c r="E981" s="5">
        <v>1382212024</v>
      </c>
    </row>
    <row r="982" spans="1:5" x14ac:dyDescent="0.25">
      <c r="A982">
        <v>980</v>
      </c>
      <c r="B982" t="s">
        <v>379</v>
      </c>
      <c r="C982">
        <v>33000</v>
      </c>
      <c r="D982" s="1">
        <v>43482</v>
      </c>
      <c r="E982" s="5">
        <v>411359170.80000001</v>
      </c>
    </row>
    <row r="983" spans="1:5" x14ac:dyDescent="0.25">
      <c r="A983">
        <v>981</v>
      </c>
      <c r="B983" t="s">
        <v>379</v>
      </c>
      <c r="C983">
        <v>14000</v>
      </c>
      <c r="D983" s="1">
        <v>43483</v>
      </c>
      <c r="E983" s="5">
        <v>25854137.010000002</v>
      </c>
    </row>
    <row r="984" spans="1:5" x14ac:dyDescent="0.25">
      <c r="A984">
        <v>982</v>
      </c>
      <c r="B984" t="s">
        <v>379</v>
      </c>
      <c r="C984">
        <v>15000</v>
      </c>
      <c r="D984" s="1">
        <v>43349</v>
      </c>
      <c r="E984" s="5">
        <v>52027915.829999998</v>
      </c>
    </row>
    <row r="985" spans="1:5" x14ac:dyDescent="0.25">
      <c r="A985">
        <v>983</v>
      </c>
      <c r="B985" t="s">
        <v>379</v>
      </c>
      <c r="C985">
        <v>11000</v>
      </c>
      <c r="D985" s="1">
        <v>43431</v>
      </c>
      <c r="E985" s="5">
        <v>1320544086</v>
      </c>
    </row>
    <row r="986" spans="1:5" x14ac:dyDescent="0.25">
      <c r="A986">
        <v>984</v>
      </c>
      <c r="B986" t="s">
        <v>379</v>
      </c>
      <c r="C986">
        <v>14000</v>
      </c>
      <c r="D986" s="1">
        <v>43369</v>
      </c>
      <c r="E986" s="5">
        <v>64103053.159999996</v>
      </c>
    </row>
    <row r="987" spans="1:5" x14ac:dyDescent="0.25">
      <c r="A987">
        <v>985</v>
      </c>
      <c r="B987" t="s">
        <v>379</v>
      </c>
      <c r="C987">
        <v>33000</v>
      </c>
      <c r="D987" s="1">
        <v>43476</v>
      </c>
      <c r="E987" s="5">
        <v>791533921.29999995</v>
      </c>
    </row>
    <row r="988" spans="1:5" x14ac:dyDescent="0.25">
      <c r="A988">
        <v>986</v>
      </c>
      <c r="B988" t="s">
        <v>379</v>
      </c>
      <c r="C988">
        <v>32000</v>
      </c>
      <c r="D988" s="1">
        <v>43356</v>
      </c>
      <c r="E988" s="5">
        <v>1172783.6000000001</v>
      </c>
    </row>
    <row r="989" spans="1:5" x14ac:dyDescent="0.25">
      <c r="A989">
        <v>987</v>
      </c>
      <c r="B989" t="s">
        <v>379</v>
      </c>
      <c r="C989">
        <v>11000</v>
      </c>
      <c r="D989" s="1">
        <v>43534</v>
      </c>
      <c r="E989" s="5">
        <v>3596023655</v>
      </c>
    </row>
    <row r="990" spans="1:5" x14ac:dyDescent="0.25">
      <c r="A990">
        <v>988</v>
      </c>
      <c r="B990" t="s">
        <v>379</v>
      </c>
      <c r="C990">
        <v>11000</v>
      </c>
      <c r="D990" s="1">
        <v>43492</v>
      </c>
      <c r="E990" s="5">
        <v>1908697337</v>
      </c>
    </row>
    <row r="991" spans="1:5" x14ac:dyDescent="0.25">
      <c r="A991">
        <v>989</v>
      </c>
      <c r="B991" t="s">
        <v>379</v>
      </c>
      <c r="C991">
        <v>15000</v>
      </c>
      <c r="D991" s="1">
        <v>43361</v>
      </c>
      <c r="E991" s="5">
        <v>220414319.09999999</v>
      </c>
    </row>
    <row r="992" spans="1:5" x14ac:dyDescent="0.25">
      <c r="A992">
        <v>990</v>
      </c>
      <c r="B992" t="s">
        <v>379</v>
      </c>
      <c r="C992">
        <v>14000</v>
      </c>
      <c r="D992" s="1">
        <v>43530</v>
      </c>
      <c r="E992" s="5">
        <v>58207318.009999998</v>
      </c>
    </row>
    <row r="993" spans="1:5" x14ac:dyDescent="0.25">
      <c r="A993">
        <v>991</v>
      </c>
      <c r="B993" t="s">
        <v>379</v>
      </c>
      <c r="C993">
        <v>14000</v>
      </c>
      <c r="D993" s="1">
        <v>43364</v>
      </c>
      <c r="E993" s="5">
        <v>28727016.030000001</v>
      </c>
    </row>
    <row r="994" spans="1:5" x14ac:dyDescent="0.25">
      <c r="A994">
        <v>992</v>
      </c>
      <c r="B994" t="s">
        <v>379</v>
      </c>
      <c r="C994">
        <v>15000</v>
      </c>
      <c r="D994" s="1">
        <v>43369</v>
      </c>
      <c r="E994" s="5">
        <v>19722590.789999999</v>
      </c>
    </row>
    <row r="995" spans="1:5" x14ac:dyDescent="0.25">
      <c r="A995">
        <v>993</v>
      </c>
      <c r="B995" t="s">
        <v>379</v>
      </c>
      <c r="C995">
        <v>14000</v>
      </c>
      <c r="D995" s="1">
        <v>43468</v>
      </c>
      <c r="E995" s="5">
        <v>51311243.579999998</v>
      </c>
    </row>
    <row r="996" spans="1:5" x14ac:dyDescent="0.25">
      <c r="A996">
        <v>994</v>
      </c>
      <c r="B996" t="s">
        <v>379</v>
      </c>
      <c r="C996">
        <v>14000</v>
      </c>
      <c r="D996" s="1">
        <v>43383</v>
      </c>
      <c r="E996" s="5">
        <v>417602369.89999998</v>
      </c>
    </row>
    <row r="997" spans="1:5" x14ac:dyDescent="0.25">
      <c r="A997">
        <v>995</v>
      </c>
      <c r="B997" t="s">
        <v>379</v>
      </c>
      <c r="C997">
        <v>33000</v>
      </c>
      <c r="D997" s="1">
        <v>43480</v>
      </c>
      <c r="E997" s="5">
        <v>340301069.80000001</v>
      </c>
    </row>
    <row r="998" spans="1:5" x14ac:dyDescent="0.25">
      <c r="A998">
        <v>996</v>
      </c>
      <c r="B998" t="s">
        <v>379</v>
      </c>
      <c r="C998">
        <v>15000</v>
      </c>
      <c r="D998" s="1">
        <v>43385</v>
      </c>
      <c r="E998" s="5">
        <v>1862185.66</v>
      </c>
    </row>
    <row r="999" spans="1:5" x14ac:dyDescent="0.25">
      <c r="A999">
        <v>997</v>
      </c>
      <c r="B999" t="s">
        <v>379</v>
      </c>
      <c r="C999">
        <v>11000</v>
      </c>
      <c r="D999" s="1">
        <v>43475</v>
      </c>
      <c r="E999" s="5">
        <v>4713866278</v>
      </c>
    </row>
    <row r="1000" spans="1:5" x14ac:dyDescent="0.25">
      <c r="A1000">
        <v>998</v>
      </c>
      <c r="B1000" t="s">
        <v>379</v>
      </c>
      <c r="C1000">
        <v>14000</v>
      </c>
      <c r="D1000" s="1">
        <v>43395</v>
      </c>
      <c r="E1000" s="5">
        <v>50874159.450000003</v>
      </c>
    </row>
    <row r="1001" spans="1:5" x14ac:dyDescent="0.25">
      <c r="A1001">
        <v>999</v>
      </c>
      <c r="B1001" t="s">
        <v>379</v>
      </c>
      <c r="C1001">
        <v>15000</v>
      </c>
      <c r="D1001" s="1">
        <v>43387</v>
      </c>
      <c r="E1001" s="5">
        <v>14231785.6</v>
      </c>
    </row>
    <row r="1002" spans="1:5" x14ac:dyDescent="0.25">
      <c r="A1002">
        <v>1000</v>
      </c>
      <c r="B1002" t="s">
        <v>379</v>
      </c>
      <c r="C1002">
        <v>11000</v>
      </c>
      <c r="D1002" s="1">
        <v>43389</v>
      </c>
      <c r="E1002" s="5">
        <v>26270657.84</v>
      </c>
    </row>
    <row r="1003" spans="1:5" x14ac:dyDescent="0.25">
      <c r="A1003">
        <v>1001</v>
      </c>
      <c r="B1003" t="s">
        <v>379</v>
      </c>
      <c r="C1003">
        <v>15000</v>
      </c>
      <c r="D1003" s="1">
        <v>43397</v>
      </c>
      <c r="E1003" s="5">
        <v>1746894.61</v>
      </c>
    </row>
    <row r="1004" spans="1:5" x14ac:dyDescent="0.25">
      <c r="A1004">
        <v>1002</v>
      </c>
      <c r="B1004" t="s">
        <v>379</v>
      </c>
      <c r="C1004">
        <v>15000</v>
      </c>
      <c r="D1004" s="1">
        <v>43399</v>
      </c>
      <c r="E1004" s="5">
        <v>12386715.9</v>
      </c>
    </row>
    <row r="1005" spans="1:5" x14ac:dyDescent="0.25">
      <c r="A1005">
        <v>1003</v>
      </c>
      <c r="B1005" t="s">
        <v>379</v>
      </c>
      <c r="C1005">
        <v>32000</v>
      </c>
      <c r="D1005" s="1">
        <v>43401</v>
      </c>
      <c r="E1005" s="5">
        <v>61518</v>
      </c>
    </row>
    <row r="1006" spans="1:5" x14ac:dyDescent="0.25">
      <c r="A1006">
        <v>1004</v>
      </c>
      <c r="B1006" t="s">
        <v>379</v>
      </c>
      <c r="C1006">
        <v>15000</v>
      </c>
      <c r="D1006" s="1">
        <v>43403</v>
      </c>
      <c r="E1006" s="5">
        <v>12308248.99</v>
      </c>
    </row>
    <row r="1007" spans="1:5" x14ac:dyDescent="0.25">
      <c r="A1007">
        <v>1005</v>
      </c>
      <c r="B1007" t="s">
        <v>379</v>
      </c>
      <c r="C1007">
        <v>33000</v>
      </c>
      <c r="D1007" s="1">
        <v>43502</v>
      </c>
      <c r="E1007" s="5">
        <v>1153598834</v>
      </c>
    </row>
    <row r="1008" spans="1:5" x14ac:dyDescent="0.25">
      <c r="A1008">
        <v>1006</v>
      </c>
      <c r="B1008" t="s">
        <v>379</v>
      </c>
      <c r="C1008">
        <v>32000</v>
      </c>
      <c r="D1008" s="1">
        <v>43406</v>
      </c>
      <c r="E1008" s="5">
        <v>70000</v>
      </c>
    </row>
    <row r="1009" spans="1:5" x14ac:dyDescent="0.25">
      <c r="A1009">
        <v>1007</v>
      </c>
      <c r="B1009" t="s">
        <v>379</v>
      </c>
      <c r="C1009">
        <v>14000</v>
      </c>
      <c r="D1009" s="1">
        <v>43416</v>
      </c>
      <c r="E1009" s="5">
        <v>139408630.90000001</v>
      </c>
    </row>
    <row r="1010" spans="1:5" x14ac:dyDescent="0.25">
      <c r="A1010">
        <v>1008</v>
      </c>
      <c r="B1010" t="s">
        <v>379</v>
      </c>
      <c r="C1010">
        <v>33000</v>
      </c>
      <c r="D1010" s="1">
        <v>43411</v>
      </c>
      <c r="E1010" s="5">
        <v>135503094.80000001</v>
      </c>
    </row>
    <row r="1011" spans="1:5" x14ac:dyDescent="0.25">
      <c r="A1011">
        <v>1009</v>
      </c>
      <c r="B1011" t="s">
        <v>379</v>
      </c>
      <c r="C1011">
        <v>14000</v>
      </c>
      <c r="D1011" s="1">
        <v>43417</v>
      </c>
      <c r="E1011" s="5">
        <v>28634828.739999998</v>
      </c>
    </row>
    <row r="1012" spans="1:5" x14ac:dyDescent="0.25">
      <c r="A1012">
        <v>1010</v>
      </c>
      <c r="B1012" t="s">
        <v>379</v>
      </c>
      <c r="C1012">
        <v>14000</v>
      </c>
      <c r="D1012" s="1">
        <v>43447</v>
      </c>
      <c r="E1012" s="5">
        <v>56884180.969999999</v>
      </c>
    </row>
    <row r="1013" spans="1:5" x14ac:dyDescent="0.25">
      <c r="A1013">
        <v>1011</v>
      </c>
      <c r="B1013" t="s">
        <v>379</v>
      </c>
      <c r="C1013">
        <v>15000</v>
      </c>
      <c r="D1013" s="1">
        <v>43441</v>
      </c>
      <c r="E1013" s="5">
        <v>7053752.5499999998</v>
      </c>
    </row>
    <row r="1014" spans="1:5" x14ac:dyDescent="0.25">
      <c r="A1014">
        <v>1012</v>
      </c>
      <c r="B1014" t="s">
        <v>379</v>
      </c>
      <c r="C1014">
        <v>33000</v>
      </c>
      <c r="D1014" s="1">
        <v>43449</v>
      </c>
      <c r="E1014" s="5">
        <v>632555273.10000002</v>
      </c>
    </row>
    <row r="1015" spans="1:5" x14ac:dyDescent="0.25">
      <c r="A1015">
        <v>1013</v>
      </c>
      <c r="B1015" t="s">
        <v>379</v>
      </c>
      <c r="C1015">
        <v>32000</v>
      </c>
      <c r="D1015" s="1">
        <v>43448</v>
      </c>
      <c r="E1015" s="5">
        <v>105160</v>
      </c>
    </row>
    <row r="1016" spans="1:5" x14ac:dyDescent="0.25">
      <c r="A1016">
        <v>1014</v>
      </c>
      <c r="B1016" t="s">
        <v>379</v>
      </c>
      <c r="C1016">
        <v>15000</v>
      </c>
      <c r="D1016" s="1">
        <v>43454</v>
      </c>
      <c r="E1016" s="5">
        <v>55118740.390000001</v>
      </c>
    </row>
    <row r="1017" spans="1:5" x14ac:dyDescent="0.25">
      <c r="A1017">
        <v>1015</v>
      </c>
      <c r="B1017" t="s">
        <v>379</v>
      </c>
      <c r="C1017">
        <v>15000</v>
      </c>
      <c r="D1017" s="1">
        <v>43458</v>
      </c>
      <c r="E1017" s="5">
        <v>26928692.02</v>
      </c>
    </row>
    <row r="1018" spans="1:5" x14ac:dyDescent="0.25">
      <c r="A1018">
        <v>1016</v>
      </c>
      <c r="B1018" t="s">
        <v>379</v>
      </c>
      <c r="C1018">
        <v>14000</v>
      </c>
      <c r="D1018" s="1">
        <v>43466</v>
      </c>
      <c r="E1018" s="5">
        <v>41014092.229999997</v>
      </c>
    </row>
    <row r="1019" spans="1:5" x14ac:dyDescent="0.25">
      <c r="A1019">
        <v>1017</v>
      </c>
      <c r="B1019" t="s">
        <v>379</v>
      </c>
      <c r="C1019">
        <v>15000</v>
      </c>
      <c r="D1019" s="1">
        <v>43466</v>
      </c>
      <c r="E1019" s="5">
        <v>1212039.29</v>
      </c>
    </row>
    <row r="1020" spans="1:5" x14ac:dyDescent="0.25">
      <c r="A1020">
        <v>1018</v>
      </c>
      <c r="B1020" t="s">
        <v>379</v>
      </c>
      <c r="C1020">
        <v>33000</v>
      </c>
      <c r="D1020" s="1">
        <v>43470</v>
      </c>
      <c r="E1020" s="5">
        <v>88639805</v>
      </c>
    </row>
    <row r="1021" spans="1:5" x14ac:dyDescent="0.25">
      <c r="A1021">
        <v>1019</v>
      </c>
      <c r="B1021" t="s">
        <v>379</v>
      </c>
      <c r="C1021">
        <v>14000</v>
      </c>
      <c r="D1021" s="1">
        <v>43474</v>
      </c>
      <c r="E1021" s="5">
        <v>87278137.640000001</v>
      </c>
    </row>
    <row r="1022" spans="1:5" x14ac:dyDescent="0.25">
      <c r="A1022">
        <v>1020</v>
      </c>
      <c r="B1022" t="s">
        <v>379</v>
      </c>
      <c r="C1022">
        <v>32000</v>
      </c>
      <c r="D1022" s="1">
        <v>43476</v>
      </c>
      <c r="E1022" s="5">
        <v>27230</v>
      </c>
    </row>
    <row r="1023" spans="1:5" x14ac:dyDescent="0.25">
      <c r="A1023">
        <v>1021</v>
      </c>
      <c r="B1023" t="s">
        <v>379</v>
      </c>
      <c r="C1023">
        <v>15000</v>
      </c>
      <c r="D1023" s="1">
        <v>43480</v>
      </c>
      <c r="E1023" s="5">
        <v>4517388.51</v>
      </c>
    </row>
    <row r="1024" spans="1:5" x14ac:dyDescent="0.25">
      <c r="A1024">
        <v>1022</v>
      </c>
      <c r="B1024" t="s">
        <v>379</v>
      </c>
      <c r="C1024">
        <v>14000</v>
      </c>
      <c r="D1024" s="1">
        <v>43518</v>
      </c>
      <c r="E1024" s="5">
        <v>41309831.450000003</v>
      </c>
    </row>
    <row r="1025" spans="1:5" x14ac:dyDescent="0.25">
      <c r="A1025">
        <v>1023</v>
      </c>
      <c r="B1025" t="s">
        <v>379</v>
      </c>
      <c r="C1025">
        <v>33000</v>
      </c>
      <c r="D1025" s="1">
        <v>43484</v>
      </c>
      <c r="E1025" s="5">
        <v>1690</v>
      </c>
    </row>
    <row r="1026" spans="1:5" x14ac:dyDescent="0.25">
      <c r="A1026">
        <v>1024</v>
      </c>
      <c r="B1026" t="s">
        <v>379</v>
      </c>
      <c r="C1026">
        <v>14000</v>
      </c>
      <c r="D1026" s="1">
        <v>43491</v>
      </c>
      <c r="E1026" s="5">
        <v>85005.53</v>
      </c>
    </row>
    <row r="1027" spans="1:5" x14ac:dyDescent="0.25">
      <c r="A1027">
        <v>1025</v>
      </c>
      <c r="B1027" t="s">
        <v>379</v>
      </c>
      <c r="C1027">
        <v>33000</v>
      </c>
      <c r="D1027" s="1">
        <v>43491</v>
      </c>
      <c r="E1027" s="5">
        <v>106938267</v>
      </c>
    </row>
    <row r="1028" spans="1:5" x14ac:dyDescent="0.25">
      <c r="A1028">
        <v>1026</v>
      </c>
      <c r="B1028" t="s">
        <v>379</v>
      </c>
      <c r="C1028">
        <v>15000</v>
      </c>
      <c r="D1028" s="1">
        <v>43492</v>
      </c>
      <c r="E1028" s="5">
        <v>10310524.65</v>
      </c>
    </row>
    <row r="1029" spans="1:5" x14ac:dyDescent="0.25">
      <c r="A1029">
        <v>1027</v>
      </c>
      <c r="B1029" t="s">
        <v>379</v>
      </c>
      <c r="C1029">
        <v>14000</v>
      </c>
      <c r="D1029" s="1">
        <v>43497</v>
      </c>
      <c r="E1029" s="5">
        <v>30232050.550000001</v>
      </c>
    </row>
    <row r="1030" spans="1:5" x14ac:dyDescent="0.25">
      <c r="A1030">
        <v>1028</v>
      </c>
      <c r="B1030" t="s">
        <v>379</v>
      </c>
      <c r="C1030">
        <v>15000</v>
      </c>
      <c r="D1030" s="1">
        <v>43499</v>
      </c>
      <c r="E1030" s="5">
        <v>17364620.199999999</v>
      </c>
    </row>
    <row r="1031" spans="1:5" x14ac:dyDescent="0.25">
      <c r="A1031">
        <v>1029</v>
      </c>
      <c r="B1031" t="s">
        <v>379</v>
      </c>
      <c r="C1031">
        <v>33000</v>
      </c>
      <c r="D1031" s="1">
        <v>43498</v>
      </c>
      <c r="E1031" s="5">
        <v>9745497</v>
      </c>
    </row>
    <row r="1032" spans="1:5" x14ac:dyDescent="0.25">
      <c r="A1032">
        <v>1030</v>
      </c>
      <c r="B1032" t="s">
        <v>379</v>
      </c>
      <c r="C1032">
        <v>15000</v>
      </c>
      <c r="D1032" s="1">
        <v>43510</v>
      </c>
      <c r="E1032" s="5">
        <v>18390697.550000001</v>
      </c>
    </row>
    <row r="1033" spans="1:5" x14ac:dyDescent="0.25">
      <c r="A1033">
        <v>1031</v>
      </c>
      <c r="B1033" t="s">
        <v>379</v>
      </c>
      <c r="C1033">
        <v>15000</v>
      </c>
      <c r="D1033" s="1">
        <v>43514</v>
      </c>
      <c r="E1033" s="5">
        <v>14060042.210000001</v>
      </c>
    </row>
    <row r="1034" spans="1:5" x14ac:dyDescent="0.25">
      <c r="A1034">
        <v>1032</v>
      </c>
      <c r="B1034" t="s">
        <v>379</v>
      </c>
      <c r="C1034">
        <v>11000</v>
      </c>
      <c r="D1034" s="1">
        <v>43524</v>
      </c>
      <c r="E1034" s="5">
        <v>1563115</v>
      </c>
    </row>
    <row r="1035" spans="1:5" x14ac:dyDescent="0.25">
      <c r="A1035">
        <v>1033</v>
      </c>
      <c r="B1035" t="s">
        <v>379</v>
      </c>
      <c r="C1035">
        <v>33000</v>
      </c>
      <c r="D1035" s="1">
        <v>43533</v>
      </c>
      <c r="E1035" s="5">
        <v>218339570</v>
      </c>
    </row>
    <row r="1036" spans="1:5" x14ac:dyDescent="0.25">
      <c r="A1036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Daily status(all)</vt:lpstr>
      <vt:lpstr>Daily status(Selective)</vt:lpstr>
      <vt:lpstr>data</vt:lpstr>
      <vt:lpstr>'Daily status(all)'!Print_Area</vt:lpstr>
      <vt:lpstr>'Daily status(Selective)'!Print_Area</vt:lpstr>
      <vt:lpstr>'Daily status(all)'!Print_Titles</vt:lpstr>
      <vt:lpstr>'Daily status(Selective)'!Print_Titles</vt:lpstr>
      <vt:lpstr>data!pubhtml?gid_1683292906_single_true</vt:lpstr>
      <vt:lpstr>data!pubhtml?gid_182730595_single_true</vt:lpstr>
      <vt:lpstr>data!pubhtml?gid_1886252403_single_true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2019-03-14T05:10:58Z</dcterms:modified>
</cp:coreProperties>
</file>