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885" windowWidth="7695" windowHeight="4740" tabRatio="916"/>
  </bookViews>
  <sheets>
    <sheet name="MAIN-DATA" sheetId="49" r:id="rId1"/>
    <sheet name="Cat." sheetId="36" r:id="rId2"/>
    <sheet name="Sta." sheetId="46" r:id="rId3"/>
    <sheet name="Bene.507" sheetId="26" r:id="rId4"/>
    <sheet name="Bud_Stat" sheetId="19" r:id="rId5"/>
    <sheet name="App Vs Com" sheetId="57" r:id="rId6"/>
    <sheet name="Grantee Share" sheetId="65" r:id="rId7"/>
    <sheet name="Gra. Type" sheetId="20" r:id="rId8"/>
    <sheet name="HVC" sheetId="21" r:id="rId9"/>
    <sheet name="AGF by VC" sheetId="25" r:id="rId10"/>
    <sheet name="VC" sheetId="27" r:id="rId11"/>
    <sheet name="VCF_AGF" sheetId="30" r:id="rId12"/>
    <sheet name="Inv. by grantee" sheetId="22" r:id="rId13"/>
    <sheet name="AGF by call" sheetId="23" r:id="rId14"/>
    <sheet name="Coverage" sheetId="31" r:id="rId15"/>
    <sheet name="Prod_TGT" sheetId="32" r:id="rId16"/>
    <sheet name="fclts_prd" sheetId="58" r:id="rId17"/>
    <sheet name="KPOO_Completed" sheetId="62" r:id="rId18"/>
    <sheet name="KPOO" sheetId="60" r:id="rId19"/>
  </sheets>
  <definedNames>
    <definedName name="_xlnm._FilterDatabase" localSheetId="0" hidden="1">'MAIN-DATA'!$A$1:$BR$508</definedName>
  </definedNames>
  <calcPr calcId="125725"/>
</workbook>
</file>

<file path=xl/calcChain.xml><?xml version="1.0" encoding="utf-8"?>
<calcChain xmlns="http://schemas.openxmlformats.org/spreadsheetml/2006/main">
  <c r="O17" i="32"/>
  <c r="H12"/>
  <c r="X213" i="49"/>
  <c r="W213" s="1"/>
  <c r="Y213"/>
  <c r="I11" i="26"/>
  <c r="I15"/>
  <c r="Y293" i="49"/>
  <c r="AQ464"/>
  <c r="AR464" s="1"/>
  <c r="AS464" s="1"/>
  <c r="AQ465"/>
  <c r="AR465"/>
  <c r="AS465" s="1"/>
  <c r="AP301"/>
  <c r="AP494"/>
  <c r="AP182"/>
  <c r="AP145"/>
  <c r="AP140"/>
  <c r="AP143"/>
  <c r="J9" i="46"/>
  <c r="J8"/>
  <c r="I9"/>
  <c r="K9" s="1"/>
  <c r="I8"/>
  <c r="I10" s="1"/>
  <c r="D3" i="65"/>
  <c r="E3"/>
  <c r="E5" i="46"/>
  <c r="E6"/>
  <c r="E7"/>
  <c r="E8"/>
  <c r="E9"/>
  <c r="E10"/>
  <c r="E11"/>
  <c r="E12"/>
  <c r="E13"/>
  <c r="E4"/>
  <c r="E14" s="1"/>
  <c r="D18" i="62"/>
  <c r="I18" s="1"/>
  <c r="D11"/>
  <c r="I11" s="1"/>
  <c r="D7"/>
  <c r="I7" s="1"/>
  <c r="D9"/>
  <c r="I9" s="1"/>
  <c r="D8"/>
  <c r="I8" s="1"/>
  <c r="H2" i="65"/>
  <c r="E4"/>
  <c r="D13" i="57"/>
  <c r="C13"/>
  <c r="AQ3" i="49"/>
  <c r="AR3" s="1"/>
  <c r="AS3" s="1"/>
  <c r="AQ4"/>
  <c r="AR4"/>
  <c r="AS4" s="1"/>
  <c r="AQ5"/>
  <c r="AR5" s="1"/>
  <c r="AS5" s="1"/>
  <c r="AQ6"/>
  <c r="AR6"/>
  <c r="AS6" s="1"/>
  <c r="AQ7"/>
  <c r="AR7" s="1"/>
  <c r="AS7" s="1"/>
  <c r="AQ8"/>
  <c r="AR8"/>
  <c r="AS8" s="1"/>
  <c r="AQ9"/>
  <c r="AR9" s="1"/>
  <c r="AS9" s="1"/>
  <c r="AQ10"/>
  <c r="AR10"/>
  <c r="AS10" s="1"/>
  <c r="AQ11"/>
  <c r="AR11" s="1"/>
  <c r="AS11" s="1"/>
  <c r="AQ12"/>
  <c r="AR12"/>
  <c r="AS12" s="1"/>
  <c r="AQ13"/>
  <c r="AR13" s="1"/>
  <c r="AS13" s="1"/>
  <c r="AQ14"/>
  <c r="AR14"/>
  <c r="AS14" s="1"/>
  <c r="AQ15"/>
  <c r="AR15" s="1"/>
  <c r="AS15" s="1"/>
  <c r="AQ16"/>
  <c r="AR16"/>
  <c r="AS16" s="1"/>
  <c r="AQ17"/>
  <c r="AR17" s="1"/>
  <c r="AS17" s="1"/>
  <c r="AQ18"/>
  <c r="AR18"/>
  <c r="AS18" s="1"/>
  <c r="AQ19"/>
  <c r="AR19" s="1"/>
  <c r="AS19" s="1"/>
  <c r="AQ20"/>
  <c r="AR20"/>
  <c r="AS20" s="1"/>
  <c r="AQ21"/>
  <c r="AR21" s="1"/>
  <c r="AS21" s="1"/>
  <c r="AQ22"/>
  <c r="AR22"/>
  <c r="AS22" s="1"/>
  <c r="AQ23"/>
  <c r="AR23" s="1"/>
  <c r="AS23" s="1"/>
  <c r="AQ24"/>
  <c r="AR24"/>
  <c r="AS24" s="1"/>
  <c r="AQ25"/>
  <c r="AR25" s="1"/>
  <c r="AS25" s="1"/>
  <c r="AQ26"/>
  <c r="AR26"/>
  <c r="AS26" s="1"/>
  <c r="AQ27"/>
  <c r="AR27" s="1"/>
  <c r="AS27" s="1"/>
  <c r="AQ28"/>
  <c r="AR28"/>
  <c r="AS28" s="1"/>
  <c r="AQ29"/>
  <c r="AR29" s="1"/>
  <c r="AS29" s="1"/>
  <c r="AQ30"/>
  <c r="AR30"/>
  <c r="AS30" s="1"/>
  <c r="AQ31"/>
  <c r="AR31" s="1"/>
  <c r="AS31" s="1"/>
  <c r="AQ32"/>
  <c r="AR32"/>
  <c r="AS32" s="1"/>
  <c r="AQ33"/>
  <c r="AR33" s="1"/>
  <c r="AS33" s="1"/>
  <c r="AQ34"/>
  <c r="AR34"/>
  <c r="AS34" s="1"/>
  <c r="AQ35"/>
  <c r="AR35" s="1"/>
  <c r="AS35" s="1"/>
  <c r="AQ36"/>
  <c r="AR36"/>
  <c r="AS36" s="1"/>
  <c r="AQ37"/>
  <c r="AR37" s="1"/>
  <c r="AS37" s="1"/>
  <c r="AQ38"/>
  <c r="AR38"/>
  <c r="AS38" s="1"/>
  <c r="AQ39"/>
  <c r="AR39" s="1"/>
  <c r="AS39" s="1"/>
  <c r="AQ40"/>
  <c r="AQ41"/>
  <c r="AQ42"/>
  <c r="AR42"/>
  <c r="AS42" s="1"/>
  <c r="AQ43"/>
  <c r="AR43" s="1"/>
  <c r="AS43" s="1"/>
  <c r="AQ44"/>
  <c r="AR44"/>
  <c r="AS44" s="1"/>
  <c r="AQ45"/>
  <c r="AR45" s="1"/>
  <c r="AS45" s="1"/>
  <c r="AQ46"/>
  <c r="AR46"/>
  <c r="AS46" s="1"/>
  <c r="AQ47"/>
  <c r="AR47" s="1"/>
  <c r="AS47" s="1"/>
  <c r="AQ48"/>
  <c r="AR48"/>
  <c r="AS48" s="1"/>
  <c r="AQ49"/>
  <c r="AR49" s="1"/>
  <c r="AS49" s="1"/>
  <c r="AQ50"/>
  <c r="AR50"/>
  <c r="AS50" s="1"/>
  <c r="AQ51"/>
  <c r="AR51" s="1"/>
  <c r="AS51" s="1"/>
  <c r="AQ52"/>
  <c r="AR52"/>
  <c r="AS52" s="1"/>
  <c r="AQ53"/>
  <c r="AR53" s="1"/>
  <c r="AS53" s="1"/>
  <c r="AQ54"/>
  <c r="AR54"/>
  <c r="AS54" s="1"/>
  <c r="AQ55"/>
  <c r="AR55" s="1"/>
  <c r="AS55" s="1"/>
  <c r="AQ56"/>
  <c r="AR56"/>
  <c r="AS56" s="1"/>
  <c r="AQ57"/>
  <c r="AR57" s="1"/>
  <c r="AS57" s="1"/>
  <c r="AQ58"/>
  <c r="AR58"/>
  <c r="AS58" s="1"/>
  <c r="AQ59"/>
  <c r="AR59" s="1"/>
  <c r="AS59" s="1"/>
  <c r="AQ60"/>
  <c r="AR60"/>
  <c r="AS60" s="1"/>
  <c r="AQ61"/>
  <c r="AR61" s="1"/>
  <c r="AS61" s="1"/>
  <c r="AQ62"/>
  <c r="AR62"/>
  <c r="AS62" s="1"/>
  <c r="AQ63"/>
  <c r="AR63" s="1"/>
  <c r="AQ64"/>
  <c r="AR64" s="1"/>
  <c r="AS64" s="1"/>
  <c r="AQ65"/>
  <c r="AR65"/>
  <c r="AS65" s="1"/>
  <c r="AQ66"/>
  <c r="AR66" s="1"/>
  <c r="AS66" s="1"/>
  <c r="AQ67"/>
  <c r="AR67"/>
  <c r="AS67" s="1"/>
  <c r="AQ68"/>
  <c r="AR68" s="1"/>
  <c r="AS68" s="1"/>
  <c r="AQ69"/>
  <c r="AR69"/>
  <c r="AS69" s="1"/>
  <c r="AQ70"/>
  <c r="AR70" s="1"/>
  <c r="AS70" s="1"/>
  <c r="AQ71"/>
  <c r="AR71"/>
  <c r="AS71" s="1"/>
  <c r="AQ72"/>
  <c r="AR72" s="1"/>
  <c r="AS72" s="1"/>
  <c r="AQ73"/>
  <c r="AR73"/>
  <c r="AS73" s="1"/>
  <c r="AQ74"/>
  <c r="AR74" s="1"/>
  <c r="AS74" s="1"/>
  <c r="AQ75"/>
  <c r="AR75"/>
  <c r="AS75" s="1"/>
  <c r="AQ76"/>
  <c r="AR76" s="1"/>
  <c r="AS76" s="1"/>
  <c r="AQ77"/>
  <c r="AR77"/>
  <c r="AS77" s="1"/>
  <c r="AQ78"/>
  <c r="AR78" s="1"/>
  <c r="AS78" s="1"/>
  <c r="AQ79"/>
  <c r="AR79"/>
  <c r="AS79" s="1"/>
  <c r="AQ80"/>
  <c r="AR80" s="1"/>
  <c r="AS80" s="1"/>
  <c r="AQ81"/>
  <c r="AR81"/>
  <c r="AS81" s="1"/>
  <c r="AQ82"/>
  <c r="AR82" s="1"/>
  <c r="AS82" s="1"/>
  <c r="AQ83"/>
  <c r="AR83"/>
  <c r="AS83" s="1"/>
  <c r="AQ84"/>
  <c r="AR84" s="1"/>
  <c r="AQ85"/>
  <c r="AR85" s="1"/>
  <c r="AQ86"/>
  <c r="AR86" s="1"/>
  <c r="AS86"/>
  <c r="AQ87"/>
  <c r="AR87"/>
  <c r="AS87" s="1"/>
  <c r="AQ88"/>
  <c r="AR88" s="1"/>
  <c r="AS88"/>
  <c r="AQ89"/>
  <c r="AR89"/>
  <c r="AS89" s="1"/>
  <c r="AQ90"/>
  <c r="AR90" s="1"/>
  <c r="AS90"/>
  <c r="AQ91"/>
  <c r="AR91"/>
  <c r="AS91" s="1"/>
  <c r="AQ92"/>
  <c r="AR92" s="1"/>
  <c r="AS92"/>
  <c r="AQ93"/>
  <c r="AR93"/>
  <c r="AS93" s="1"/>
  <c r="AQ94"/>
  <c r="AQ95"/>
  <c r="AR95"/>
  <c r="AS95" s="1"/>
  <c r="AQ96"/>
  <c r="AR96" s="1"/>
  <c r="AS96"/>
  <c r="AQ97"/>
  <c r="AR97"/>
  <c r="AS97" s="1"/>
  <c r="AQ98"/>
  <c r="AR98" s="1"/>
  <c r="AS98"/>
  <c r="AQ99"/>
  <c r="AR99"/>
  <c r="AS99" s="1"/>
  <c r="AQ100"/>
  <c r="AR100" s="1"/>
  <c r="AS100"/>
  <c r="AQ101"/>
  <c r="AR101"/>
  <c r="AS101" s="1"/>
  <c r="AQ102"/>
  <c r="AR102" s="1"/>
  <c r="AS102"/>
  <c r="AQ103"/>
  <c r="AR103"/>
  <c r="AS103" s="1"/>
  <c r="AQ104"/>
  <c r="AR104" s="1"/>
  <c r="AS104"/>
  <c r="AQ105"/>
  <c r="AR105"/>
  <c r="AS105" s="1"/>
  <c r="AQ106"/>
  <c r="AR106" s="1"/>
  <c r="AS106"/>
  <c r="AQ107"/>
  <c r="AR107"/>
  <c r="AS107" s="1"/>
  <c r="AQ108"/>
  <c r="AR108" s="1"/>
  <c r="AS108"/>
  <c r="AQ109"/>
  <c r="AR109"/>
  <c r="AS109" s="1"/>
  <c r="AQ110"/>
  <c r="AR110" s="1"/>
  <c r="AS110"/>
  <c r="AQ111"/>
  <c r="AR111"/>
  <c r="AS111" s="1"/>
  <c r="AQ112"/>
  <c r="AR112" s="1"/>
  <c r="AS112"/>
  <c r="AQ113"/>
  <c r="AR113"/>
  <c r="AS113" s="1"/>
  <c r="AQ114"/>
  <c r="AR114" s="1"/>
  <c r="AS114"/>
  <c r="AQ115"/>
  <c r="AR115"/>
  <c r="AS115" s="1"/>
  <c r="AQ116"/>
  <c r="AR116" s="1"/>
  <c r="AS116"/>
  <c r="AQ117"/>
  <c r="AR117"/>
  <c r="AS117" s="1"/>
  <c r="AQ118"/>
  <c r="AR118" s="1"/>
  <c r="AS118"/>
  <c r="AQ119"/>
  <c r="AR119"/>
  <c r="AS119" s="1"/>
  <c r="AQ120"/>
  <c r="AR120" s="1"/>
  <c r="AS120"/>
  <c r="AQ121"/>
  <c r="AR121"/>
  <c r="AS121" s="1"/>
  <c r="AQ122"/>
  <c r="AR122" s="1"/>
  <c r="AS122"/>
  <c r="AQ123"/>
  <c r="AR123"/>
  <c r="AS123" s="1"/>
  <c r="AQ124"/>
  <c r="AR124" s="1"/>
  <c r="AS124"/>
  <c r="AQ125"/>
  <c r="AR125"/>
  <c r="AS125" s="1"/>
  <c r="AQ126"/>
  <c r="AR126" s="1"/>
  <c r="AQ127"/>
  <c r="AR127" s="1"/>
  <c r="AQ128"/>
  <c r="AR128" s="1"/>
  <c r="AS128"/>
  <c r="AQ129"/>
  <c r="AR129"/>
  <c r="AS129" s="1"/>
  <c r="AQ130"/>
  <c r="AR130" s="1"/>
  <c r="AS130"/>
  <c r="AQ131"/>
  <c r="AR131"/>
  <c r="AS131" s="1"/>
  <c r="AQ132"/>
  <c r="AR132" s="1"/>
  <c r="AS132"/>
  <c r="AQ133"/>
  <c r="AR133"/>
  <c r="AS133" s="1"/>
  <c r="AQ134"/>
  <c r="AR134" s="1"/>
  <c r="AS134"/>
  <c r="AQ135"/>
  <c r="AR135"/>
  <c r="AS135" s="1"/>
  <c r="AQ136"/>
  <c r="AR136" s="1"/>
  <c r="AS136"/>
  <c r="AQ137"/>
  <c r="AR137"/>
  <c r="AS137" s="1"/>
  <c r="AQ138"/>
  <c r="AR138" s="1"/>
  <c r="AS138"/>
  <c r="AQ139"/>
  <c r="AR139"/>
  <c r="AS139" s="1"/>
  <c r="AQ140"/>
  <c r="AR140" s="1"/>
  <c r="AS140"/>
  <c r="AQ141"/>
  <c r="AQ142"/>
  <c r="AR142" s="1"/>
  <c r="AS142"/>
  <c r="AQ143"/>
  <c r="AR143"/>
  <c r="AS143" s="1"/>
  <c r="AQ144"/>
  <c r="AR144" s="1"/>
  <c r="AS144"/>
  <c r="AQ145"/>
  <c r="AR145"/>
  <c r="AS145" s="1"/>
  <c r="AQ146"/>
  <c r="AR146" s="1"/>
  <c r="AS146"/>
  <c r="AQ147"/>
  <c r="AR147"/>
  <c r="AS147" s="1"/>
  <c r="AQ148"/>
  <c r="AR148" s="1"/>
  <c r="AS148"/>
  <c r="AQ149"/>
  <c r="AR149"/>
  <c r="AS149" s="1"/>
  <c r="AQ150"/>
  <c r="AR150" s="1"/>
  <c r="AS150"/>
  <c r="AQ151"/>
  <c r="AR151"/>
  <c r="AS151" s="1"/>
  <c r="AQ152"/>
  <c r="AR152" s="1"/>
  <c r="AS152"/>
  <c r="AQ153"/>
  <c r="AR153"/>
  <c r="AS153" s="1"/>
  <c r="AQ154"/>
  <c r="AR154" s="1"/>
  <c r="AS154"/>
  <c r="AQ155"/>
  <c r="AR155"/>
  <c r="AS155" s="1"/>
  <c r="AQ156"/>
  <c r="AR156" s="1"/>
  <c r="AS156"/>
  <c r="AQ157"/>
  <c r="AR157"/>
  <c r="AS157" s="1"/>
  <c r="AQ158"/>
  <c r="AR158" s="1"/>
  <c r="AS158"/>
  <c r="AQ159"/>
  <c r="AR159"/>
  <c r="AS159" s="1"/>
  <c r="AQ160"/>
  <c r="AR160" s="1"/>
  <c r="AS160"/>
  <c r="AQ161"/>
  <c r="AR161"/>
  <c r="AS161" s="1"/>
  <c r="AQ162"/>
  <c r="AR162" s="1"/>
  <c r="AS162"/>
  <c r="AQ163"/>
  <c r="AR163"/>
  <c r="AS163" s="1"/>
  <c r="AQ164"/>
  <c r="AR164" s="1"/>
  <c r="AS164"/>
  <c r="AQ165"/>
  <c r="AR165"/>
  <c r="AQ166"/>
  <c r="AR166"/>
  <c r="AQ167"/>
  <c r="AR167"/>
  <c r="AQ168"/>
  <c r="AR168"/>
  <c r="AQ169"/>
  <c r="AR169"/>
  <c r="AS169" s="1"/>
  <c r="AQ170"/>
  <c r="AR170" s="1"/>
  <c r="AS170"/>
  <c r="AQ171"/>
  <c r="AR171"/>
  <c r="AS171" s="1"/>
  <c r="AQ172"/>
  <c r="AR172" s="1"/>
  <c r="AS172"/>
  <c r="AQ173"/>
  <c r="AR173"/>
  <c r="AS173" s="1"/>
  <c r="AQ174"/>
  <c r="AR174" s="1"/>
  <c r="AS174"/>
  <c r="AQ175"/>
  <c r="AR175"/>
  <c r="AS175" s="1"/>
  <c r="AQ176"/>
  <c r="AR176" s="1"/>
  <c r="AS176"/>
  <c r="AQ177"/>
  <c r="AR177"/>
  <c r="AS177" s="1"/>
  <c r="AQ178"/>
  <c r="AR178" s="1"/>
  <c r="AS178"/>
  <c r="AQ179"/>
  <c r="AR179"/>
  <c r="AS179" s="1"/>
  <c r="AQ180"/>
  <c r="AR180" s="1"/>
  <c r="AS180"/>
  <c r="AQ181"/>
  <c r="AR181"/>
  <c r="AS181" s="1"/>
  <c r="AQ182"/>
  <c r="AR182" s="1"/>
  <c r="AS182" s="1"/>
  <c r="AQ183"/>
  <c r="AR183"/>
  <c r="AS183" s="1"/>
  <c r="AQ184"/>
  <c r="AR184" s="1"/>
  <c r="AS184" s="1"/>
  <c r="AQ185"/>
  <c r="AR185"/>
  <c r="AS185" s="1"/>
  <c r="AQ186"/>
  <c r="AR186" s="1"/>
  <c r="AS186" s="1"/>
  <c r="AQ187"/>
  <c r="AR187"/>
  <c r="AS187" s="1"/>
  <c r="AQ188"/>
  <c r="AR188" s="1"/>
  <c r="AS188" s="1"/>
  <c r="AQ189"/>
  <c r="AR189"/>
  <c r="AS189" s="1"/>
  <c r="AQ190"/>
  <c r="AR190" s="1"/>
  <c r="AS190" s="1"/>
  <c r="AQ191"/>
  <c r="AR191"/>
  <c r="AS191" s="1"/>
  <c r="AQ192"/>
  <c r="AR192" s="1"/>
  <c r="AS192" s="1"/>
  <c r="AQ193"/>
  <c r="AR193"/>
  <c r="AS193" s="1"/>
  <c r="AQ194"/>
  <c r="AR194" s="1"/>
  <c r="AS194" s="1"/>
  <c r="AQ195"/>
  <c r="AR195"/>
  <c r="AS195" s="1"/>
  <c r="AQ196"/>
  <c r="AR196" s="1"/>
  <c r="AS196" s="1"/>
  <c r="AQ197"/>
  <c r="AR197"/>
  <c r="AS197" s="1"/>
  <c r="AQ198"/>
  <c r="AR198" s="1"/>
  <c r="AS198" s="1"/>
  <c r="AQ199"/>
  <c r="AR199"/>
  <c r="AS199" s="1"/>
  <c r="AQ200"/>
  <c r="AR200" s="1"/>
  <c r="AS200" s="1"/>
  <c r="AQ201"/>
  <c r="AR201"/>
  <c r="AS201" s="1"/>
  <c r="AQ202"/>
  <c r="AR202" s="1"/>
  <c r="AS202" s="1"/>
  <c r="AQ203"/>
  <c r="AR203"/>
  <c r="AS203" s="1"/>
  <c r="AQ204"/>
  <c r="AR204" s="1"/>
  <c r="AS204" s="1"/>
  <c r="AQ205"/>
  <c r="AR205"/>
  <c r="AS205" s="1"/>
  <c r="AQ206"/>
  <c r="AR206" s="1"/>
  <c r="AS206" s="1"/>
  <c r="AQ207"/>
  <c r="AR207"/>
  <c r="AS207" s="1"/>
  <c r="AQ208"/>
  <c r="AR208" s="1"/>
  <c r="AS208" s="1"/>
  <c r="AQ209"/>
  <c r="AR209"/>
  <c r="AS209" s="1"/>
  <c r="AQ210"/>
  <c r="AR210" s="1"/>
  <c r="AS210" s="1"/>
  <c r="AQ211"/>
  <c r="AR211"/>
  <c r="AS211" s="1"/>
  <c r="AQ212"/>
  <c r="AR212" s="1"/>
  <c r="AS212" s="1"/>
  <c r="AQ213"/>
  <c r="AR213"/>
  <c r="AS213" s="1"/>
  <c r="AQ214"/>
  <c r="AR214" s="1"/>
  <c r="AS214" s="1"/>
  <c r="AQ215"/>
  <c r="AR215"/>
  <c r="AS215" s="1"/>
  <c r="AQ216"/>
  <c r="AR216" s="1"/>
  <c r="AS216" s="1"/>
  <c r="AQ217"/>
  <c r="AR217"/>
  <c r="AS217" s="1"/>
  <c r="AQ218"/>
  <c r="AR218" s="1"/>
  <c r="AS218" s="1"/>
  <c r="AQ219"/>
  <c r="AR219"/>
  <c r="AS219" s="1"/>
  <c r="AQ220"/>
  <c r="AR220" s="1"/>
  <c r="AS220" s="1"/>
  <c r="AQ221"/>
  <c r="AR221"/>
  <c r="AS221" s="1"/>
  <c r="AQ222"/>
  <c r="AR222" s="1"/>
  <c r="AS222" s="1"/>
  <c r="AQ223"/>
  <c r="AR223"/>
  <c r="AS223" s="1"/>
  <c r="AQ224"/>
  <c r="AR224" s="1"/>
  <c r="AS224" s="1"/>
  <c r="AQ225"/>
  <c r="AR225"/>
  <c r="AS225" s="1"/>
  <c r="AQ226"/>
  <c r="AR226" s="1"/>
  <c r="AS226" s="1"/>
  <c r="AQ227"/>
  <c r="AR227"/>
  <c r="AS227" s="1"/>
  <c r="AQ228"/>
  <c r="AR228" s="1"/>
  <c r="AS228" s="1"/>
  <c r="AQ229"/>
  <c r="AR229"/>
  <c r="AS229" s="1"/>
  <c r="AQ230"/>
  <c r="AR230" s="1"/>
  <c r="AS230" s="1"/>
  <c r="AQ231"/>
  <c r="AR231"/>
  <c r="AS231" s="1"/>
  <c r="AQ232"/>
  <c r="AR232" s="1"/>
  <c r="AS232" s="1"/>
  <c r="AQ233"/>
  <c r="AR233"/>
  <c r="AS233" s="1"/>
  <c r="AQ234"/>
  <c r="AR234" s="1"/>
  <c r="AS234" s="1"/>
  <c r="AQ235"/>
  <c r="AR235"/>
  <c r="AS235" s="1"/>
  <c r="AQ236"/>
  <c r="AR236" s="1"/>
  <c r="AS236" s="1"/>
  <c r="AQ237"/>
  <c r="AR237"/>
  <c r="AS237" s="1"/>
  <c r="AQ238"/>
  <c r="AR238" s="1"/>
  <c r="AS238" s="1"/>
  <c r="AQ239"/>
  <c r="AR239"/>
  <c r="AS239" s="1"/>
  <c r="AQ240"/>
  <c r="AR240" s="1"/>
  <c r="AS240" s="1"/>
  <c r="AQ241"/>
  <c r="AR241"/>
  <c r="AS241" s="1"/>
  <c r="AQ242"/>
  <c r="AQ243"/>
  <c r="AR243"/>
  <c r="AS243" s="1"/>
  <c r="AQ244"/>
  <c r="AR244" s="1"/>
  <c r="AS244" s="1"/>
  <c r="AQ245"/>
  <c r="AR245"/>
  <c r="AS245" s="1"/>
  <c r="AQ246"/>
  <c r="AR246" s="1"/>
  <c r="AS246" s="1"/>
  <c r="AQ247"/>
  <c r="AR247"/>
  <c r="AS247" s="1"/>
  <c r="AQ248"/>
  <c r="AR248" s="1"/>
  <c r="AS248" s="1"/>
  <c r="AQ249"/>
  <c r="AR249"/>
  <c r="AS249" s="1"/>
  <c r="AQ250"/>
  <c r="AR250" s="1"/>
  <c r="AS250" s="1"/>
  <c r="AQ251"/>
  <c r="AR251"/>
  <c r="AS251" s="1"/>
  <c r="AQ252"/>
  <c r="AR252" s="1"/>
  <c r="AS252" s="1"/>
  <c r="AQ253"/>
  <c r="AR253"/>
  <c r="AS253" s="1"/>
  <c r="AQ254"/>
  <c r="AR254" s="1"/>
  <c r="AS254" s="1"/>
  <c r="AQ255"/>
  <c r="AR255"/>
  <c r="AS255" s="1"/>
  <c r="AQ256"/>
  <c r="AR256" s="1"/>
  <c r="AS256" s="1"/>
  <c r="AQ257"/>
  <c r="AR257"/>
  <c r="AS257" s="1"/>
  <c r="AQ258"/>
  <c r="AR258" s="1"/>
  <c r="AS258" s="1"/>
  <c r="AQ259"/>
  <c r="AR259"/>
  <c r="AS259" s="1"/>
  <c r="AQ260"/>
  <c r="AR260" s="1"/>
  <c r="AS260" s="1"/>
  <c r="AQ261"/>
  <c r="AR261"/>
  <c r="AS261" s="1"/>
  <c r="AQ262"/>
  <c r="AR262" s="1"/>
  <c r="AS262" s="1"/>
  <c r="AQ263"/>
  <c r="AR263"/>
  <c r="AS263" s="1"/>
  <c r="AQ264"/>
  <c r="AR264" s="1"/>
  <c r="AS264" s="1"/>
  <c r="AQ265"/>
  <c r="AR265"/>
  <c r="AS265" s="1"/>
  <c r="AQ266"/>
  <c r="AR266" s="1"/>
  <c r="AS266" s="1"/>
  <c r="AQ267"/>
  <c r="AR267"/>
  <c r="AS267" s="1"/>
  <c r="AQ268"/>
  <c r="AR268" s="1"/>
  <c r="AS268" s="1"/>
  <c r="AQ269"/>
  <c r="AR269"/>
  <c r="AS269" s="1"/>
  <c r="AQ270"/>
  <c r="AR270" s="1"/>
  <c r="AS270" s="1"/>
  <c r="AQ271"/>
  <c r="AR271"/>
  <c r="AS271" s="1"/>
  <c r="AQ272"/>
  <c r="AR272" s="1"/>
  <c r="AS272" s="1"/>
  <c r="AQ273"/>
  <c r="AR273"/>
  <c r="AS273" s="1"/>
  <c r="AQ274"/>
  <c r="AR274" s="1"/>
  <c r="AS274" s="1"/>
  <c r="AQ275"/>
  <c r="AR275"/>
  <c r="AS275" s="1"/>
  <c r="AQ276"/>
  <c r="AR276" s="1"/>
  <c r="AS276" s="1"/>
  <c r="AQ277"/>
  <c r="AR277"/>
  <c r="AS277" s="1"/>
  <c r="AQ278"/>
  <c r="AR278" s="1"/>
  <c r="AS278" s="1"/>
  <c r="AQ279"/>
  <c r="AR279"/>
  <c r="AS279" s="1"/>
  <c r="AQ280"/>
  <c r="AR280" s="1"/>
  <c r="AS280" s="1"/>
  <c r="AQ281"/>
  <c r="AR281"/>
  <c r="AS281" s="1"/>
  <c r="AQ282"/>
  <c r="AR282" s="1"/>
  <c r="AS282" s="1"/>
  <c r="AQ283"/>
  <c r="AR283"/>
  <c r="AS283" s="1"/>
  <c r="AQ284"/>
  <c r="AR284" s="1"/>
  <c r="AS284" s="1"/>
  <c r="AQ285"/>
  <c r="AR285"/>
  <c r="AS285" s="1"/>
  <c r="AQ286"/>
  <c r="AR286" s="1"/>
  <c r="AS286" s="1"/>
  <c r="AQ287"/>
  <c r="AR287"/>
  <c r="AS287" s="1"/>
  <c r="AQ288"/>
  <c r="AR288" s="1"/>
  <c r="AQ289"/>
  <c r="AR289" s="1"/>
  <c r="AQ290"/>
  <c r="AR290" s="1"/>
  <c r="AS290"/>
  <c r="AQ291"/>
  <c r="AR291"/>
  <c r="AS291" s="1"/>
  <c r="AQ292"/>
  <c r="AR292" s="1"/>
  <c r="AS292"/>
  <c r="AQ293"/>
  <c r="AR293"/>
  <c r="AS293" s="1"/>
  <c r="AQ294"/>
  <c r="AR294" s="1"/>
  <c r="AS294"/>
  <c r="AQ295"/>
  <c r="AR295"/>
  <c r="AS295" s="1"/>
  <c r="AQ296"/>
  <c r="AR296" s="1"/>
  <c r="AS296"/>
  <c r="AQ297"/>
  <c r="AR297"/>
  <c r="AS297" s="1"/>
  <c r="AQ298"/>
  <c r="AR298" s="1"/>
  <c r="AS298"/>
  <c r="AQ299"/>
  <c r="AR299"/>
  <c r="AS299" s="1"/>
  <c r="AQ300"/>
  <c r="AR300" s="1"/>
  <c r="AS300"/>
  <c r="AQ301"/>
  <c r="AR301"/>
  <c r="AS301" s="1"/>
  <c r="AQ302"/>
  <c r="AR302" s="1"/>
  <c r="AS302"/>
  <c r="AQ303"/>
  <c r="AQ304"/>
  <c r="AQ305"/>
  <c r="AR305"/>
  <c r="AS305" s="1"/>
  <c r="AQ306"/>
  <c r="AR306" s="1"/>
  <c r="AS306"/>
  <c r="AQ307"/>
  <c r="AR307"/>
  <c r="AS307" s="1"/>
  <c r="AQ308"/>
  <c r="AR308" s="1"/>
  <c r="AS308"/>
  <c r="AQ309"/>
  <c r="AR309"/>
  <c r="AS309" s="1"/>
  <c r="AQ310"/>
  <c r="AR310" s="1"/>
  <c r="AS310"/>
  <c r="AQ311"/>
  <c r="AR311"/>
  <c r="AS311" s="1"/>
  <c r="AQ312"/>
  <c r="AR312" s="1"/>
  <c r="AS312"/>
  <c r="AQ313"/>
  <c r="AR313"/>
  <c r="AS313" s="1"/>
  <c r="AQ314"/>
  <c r="AR314" s="1"/>
  <c r="AS314"/>
  <c r="AQ315"/>
  <c r="AR315"/>
  <c r="AS315" s="1"/>
  <c r="AQ316"/>
  <c r="AR316" s="1"/>
  <c r="AS316"/>
  <c r="AQ317"/>
  <c r="AR317"/>
  <c r="AS317" s="1"/>
  <c r="AQ318"/>
  <c r="AR318" s="1"/>
  <c r="AS318"/>
  <c r="AQ319"/>
  <c r="AR319"/>
  <c r="AS319" s="1"/>
  <c r="AQ320"/>
  <c r="AR320" s="1"/>
  <c r="AS320"/>
  <c r="AQ321"/>
  <c r="AR321"/>
  <c r="AS321" s="1"/>
  <c r="AQ322"/>
  <c r="AR322" s="1"/>
  <c r="AS322"/>
  <c r="AQ323"/>
  <c r="AR323"/>
  <c r="AS323" s="1"/>
  <c r="AQ324"/>
  <c r="AR324" s="1"/>
  <c r="AS324"/>
  <c r="AQ325"/>
  <c r="AR325"/>
  <c r="AS325" s="1"/>
  <c r="AQ326"/>
  <c r="AR326" s="1"/>
  <c r="AS326"/>
  <c r="AQ327"/>
  <c r="AR327"/>
  <c r="AS327" s="1"/>
  <c r="AQ328"/>
  <c r="AR328" s="1"/>
  <c r="AS328"/>
  <c r="AQ329"/>
  <c r="AR329"/>
  <c r="AS329" s="1"/>
  <c r="AQ330"/>
  <c r="AR330" s="1"/>
  <c r="AS330"/>
  <c r="AQ331"/>
  <c r="AR331"/>
  <c r="AS331" s="1"/>
  <c r="AQ332"/>
  <c r="AR332" s="1"/>
  <c r="AS332"/>
  <c r="AQ333"/>
  <c r="AR333"/>
  <c r="AS333" s="1"/>
  <c r="AQ334"/>
  <c r="AR334" s="1"/>
  <c r="AS334"/>
  <c r="AQ335"/>
  <c r="AR335"/>
  <c r="AS335" s="1"/>
  <c r="AQ336"/>
  <c r="AR336" s="1"/>
  <c r="AS336"/>
  <c r="AQ337"/>
  <c r="AR337"/>
  <c r="AS337" s="1"/>
  <c r="AQ338"/>
  <c r="AR338" s="1"/>
  <c r="AS338"/>
  <c r="AQ339"/>
  <c r="AR339"/>
  <c r="AQ340"/>
  <c r="AR340"/>
  <c r="AQ341"/>
  <c r="AR341"/>
  <c r="AQ342"/>
  <c r="AR342"/>
  <c r="AQ343"/>
  <c r="AR343"/>
  <c r="AS343" s="1"/>
  <c r="AQ344"/>
  <c r="AR344" s="1"/>
  <c r="AS344"/>
  <c r="AQ345"/>
  <c r="AR345"/>
  <c r="AS345" s="1"/>
  <c r="AQ346"/>
  <c r="AR346" s="1"/>
  <c r="AS346"/>
  <c r="AQ347"/>
  <c r="AR347"/>
  <c r="AS347" s="1"/>
  <c r="AQ348"/>
  <c r="AR348" s="1"/>
  <c r="AS348"/>
  <c r="AQ349"/>
  <c r="AR349"/>
  <c r="AS349" s="1"/>
  <c r="AQ350"/>
  <c r="AR350" s="1"/>
  <c r="AS350"/>
  <c r="AQ351"/>
  <c r="AR351"/>
  <c r="AS351" s="1"/>
  <c r="AQ352"/>
  <c r="AR352" s="1"/>
  <c r="AS352"/>
  <c r="AQ353"/>
  <c r="AR353"/>
  <c r="AS353" s="1"/>
  <c r="AQ354"/>
  <c r="AR354" s="1"/>
  <c r="AS354"/>
  <c r="AQ355"/>
  <c r="AR355"/>
  <c r="AS355" s="1"/>
  <c r="AQ356"/>
  <c r="AR356" s="1"/>
  <c r="AS356"/>
  <c r="AQ357"/>
  <c r="AR357"/>
  <c r="AS357" s="1"/>
  <c r="AQ358"/>
  <c r="AR358" s="1"/>
  <c r="AS358"/>
  <c r="AQ359"/>
  <c r="AR359"/>
  <c r="AS359" s="1"/>
  <c r="AQ360"/>
  <c r="AR360" s="1"/>
  <c r="AS360"/>
  <c r="AQ361"/>
  <c r="AR361"/>
  <c r="AS361" s="1"/>
  <c r="AQ362"/>
  <c r="AR362" s="1"/>
  <c r="AS362"/>
  <c r="AQ363"/>
  <c r="AR363"/>
  <c r="AS363" s="1"/>
  <c r="AQ364"/>
  <c r="AR364" s="1"/>
  <c r="AS364"/>
  <c r="AQ365"/>
  <c r="AR365"/>
  <c r="AS365" s="1"/>
  <c r="AQ366"/>
  <c r="AR366" s="1"/>
  <c r="AS366"/>
  <c r="AQ367"/>
  <c r="AR367"/>
  <c r="AS367" s="1"/>
  <c r="AQ368"/>
  <c r="AR368" s="1"/>
  <c r="AS368"/>
  <c r="AQ369"/>
  <c r="AR369"/>
  <c r="AS369" s="1"/>
  <c r="AQ370"/>
  <c r="AR370" s="1"/>
  <c r="AS370"/>
  <c r="AQ371"/>
  <c r="AR371"/>
  <c r="AS371" s="1"/>
  <c r="AQ372"/>
  <c r="AR372" s="1"/>
  <c r="AS372"/>
  <c r="AQ373"/>
  <c r="AR373"/>
  <c r="AS373" s="1"/>
  <c r="AQ374"/>
  <c r="AR374" s="1"/>
  <c r="AS374"/>
  <c r="AQ375"/>
  <c r="AR375"/>
  <c r="AS375" s="1"/>
  <c r="AQ376"/>
  <c r="AR376" s="1"/>
  <c r="AS376"/>
  <c r="AQ377"/>
  <c r="AR377"/>
  <c r="AS377" s="1"/>
  <c r="AQ378"/>
  <c r="AR378" s="1"/>
  <c r="AS378"/>
  <c r="AQ379"/>
  <c r="AR379"/>
  <c r="AS379" s="1"/>
  <c r="AQ380"/>
  <c r="AR380" s="1"/>
  <c r="AQ381"/>
  <c r="AR381" s="1"/>
  <c r="AS381" s="1"/>
  <c r="AQ382"/>
  <c r="AR382"/>
  <c r="AS382" s="1"/>
  <c r="AQ383"/>
  <c r="AR383" s="1"/>
  <c r="AS383" s="1"/>
  <c r="AQ384"/>
  <c r="AR384"/>
  <c r="AS384" s="1"/>
  <c r="AQ385"/>
  <c r="AR385" s="1"/>
  <c r="AS385" s="1"/>
  <c r="AQ386"/>
  <c r="AR386"/>
  <c r="AS386" s="1"/>
  <c r="AQ387"/>
  <c r="AR387" s="1"/>
  <c r="AS387" s="1"/>
  <c r="AQ388"/>
  <c r="AR388"/>
  <c r="AS388" s="1"/>
  <c r="AQ389"/>
  <c r="AR389" s="1"/>
  <c r="AS389" s="1"/>
  <c r="AQ390"/>
  <c r="AR390"/>
  <c r="AS390" s="1"/>
  <c r="AQ391"/>
  <c r="AR391" s="1"/>
  <c r="AS391" s="1"/>
  <c r="AQ392"/>
  <c r="AR392"/>
  <c r="AS392" s="1"/>
  <c r="AQ393"/>
  <c r="AR393" s="1"/>
  <c r="AS393" s="1"/>
  <c r="AQ394"/>
  <c r="AR394"/>
  <c r="AS394" s="1"/>
  <c r="AQ395"/>
  <c r="AQ396"/>
  <c r="AR396"/>
  <c r="AS396" s="1"/>
  <c r="AQ397"/>
  <c r="AR397" s="1"/>
  <c r="AS397" s="1"/>
  <c r="AQ398"/>
  <c r="AR398"/>
  <c r="AS398" s="1"/>
  <c r="AQ399"/>
  <c r="AR399" s="1"/>
  <c r="AS399" s="1"/>
  <c r="AQ400"/>
  <c r="AR400"/>
  <c r="AS400" s="1"/>
  <c r="AQ401"/>
  <c r="AR401" s="1"/>
  <c r="AS401" s="1"/>
  <c r="AQ402"/>
  <c r="AR402"/>
  <c r="AS402" s="1"/>
  <c r="AQ403"/>
  <c r="AR403" s="1"/>
  <c r="AS403" s="1"/>
  <c r="AQ404"/>
  <c r="AR404"/>
  <c r="AS404" s="1"/>
  <c r="AQ405"/>
  <c r="AR405" s="1"/>
  <c r="AS405" s="1"/>
  <c r="AQ406"/>
  <c r="AR406"/>
  <c r="AS406" s="1"/>
  <c r="AQ407"/>
  <c r="AR407" s="1"/>
  <c r="AS407" s="1"/>
  <c r="AQ408"/>
  <c r="AR408"/>
  <c r="AS408" s="1"/>
  <c r="AQ409"/>
  <c r="AR409" s="1"/>
  <c r="AS409" s="1"/>
  <c r="AQ410"/>
  <c r="AR410"/>
  <c r="AS410" s="1"/>
  <c r="AQ411"/>
  <c r="AR411" s="1"/>
  <c r="AS411" s="1"/>
  <c r="AQ412"/>
  <c r="AR412"/>
  <c r="AS412" s="1"/>
  <c r="AQ413"/>
  <c r="AR413" s="1"/>
  <c r="AS413" s="1"/>
  <c r="AQ414"/>
  <c r="AR414"/>
  <c r="AS414" s="1"/>
  <c r="AQ415"/>
  <c r="AR415" s="1"/>
  <c r="AS415" s="1"/>
  <c r="AQ416"/>
  <c r="AR416"/>
  <c r="AS416" s="1"/>
  <c r="AQ417"/>
  <c r="AR417" s="1"/>
  <c r="AS417" s="1"/>
  <c r="AQ418"/>
  <c r="AR418"/>
  <c r="AS418" s="1"/>
  <c r="AQ419"/>
  <c r="AR419" s="1"/>
  <c r="AS419" s="1"/>
  <c r="AQ420"/>
  <c r="AR420"/>
  <c r="AS420" s="1"/>
  <c r="AQ421"/>
  <c r="AR421" s="1"/>
  <c r="AS421" s="1"/>
  <c r="AQ422"/>
  <c r="AR422"/>
  <c r="AS422" s="1"/>
  <c r="AQ423"/>
  <c r="AR423" s="1"/>
  <c r="AS423" s="1"/>
  <c r="AQ424"/>
  <c r="AR424"/>
  <c r="AS424" s="1"/>
  <c r="AQ425"/>
  <c r="AR425" s="1"/>
  <c r="AS425" s="1"/>
  <c r="AQ426"/>
  <c r="AR426"/>
  <c r="AS426" s="1"/>
  <c r="AQ427"/>
  <c r="AR427" s="1"/>
  <c r="AS427" s="1"/>
  <c r="AQ428"/>
  <c r="AR428"/>
  <c r="AS428" s="1"/>
  <c r="AQ429"/>
  <c r="AR429" s="1"/>
  <c r="AS429" s="1"/>
  <c r="AQ430"/>
  <c r="AR430"/>
  <c r="AS430" s="1"/>
  <c r="AQ431"/>
  <c r="AR431" s="1"/>
  <c r="AS431" s="1"/>
  <c r="AQ432"/>
  <c r="AR432"/>
  <c r="AS432" s="1"/>
  <c r="AQ433"/>
  <c r="AR433" s="1"/>
  <c r="AS433" s="1"/>
  <c r="AQ434"/>
  <c r="AR434"/>
  <c r="AS434" s="1"/>
  <c r="AQ435"/>
  <c r="AR435" s="1"/>
  <c r="AS435" s="1"/>
  <c r="AQ436"/>
  <c r="AR436"/>
  <c r="AS436" s="1"/>
  <c r="AQ437"/>
  <c r="AR437" s="1"/>
  <c r="AS437" s="1"/>
  <c r="AQ438"/>
  <c r="AR438"/>
  <c r="AS438" s="1"/>
  <c r="AQ439"/>
  <c r="AR439" s="1"/>
  <c r="AS439" s="1"/>
  <c r="AQ440"/>
  <c r="AR440"/>
  <c r="AS440" s="1"/>
  <c r="AQ441"/>
  <c r="AR441" s="1"/>
  <c r="AS441" s="1"/>
  <c r="AQ442"/>
  <c r="AR442"/>
  <c r="AS442" s="1"/>
  <c r="AQ443"/>
  <c r="AR443" s="1"/>
  <c r="AS443" s="1"/>
  <c r="AQ444"/>
  <c r="AR444"/>
  <c r="AS444" s="1"/>
  <c r="AQ445"/>
  <c r="AR445" s="1"/>
  <c r="AS445" s="1"/>
  <c r="AQ446"/>
  <c r="AR446"/>
  <c r="AS446" s="1"/>
  <c r="AQ447"/>
  <c r="AR447" s="1"/>
  <c r="AS447" s="1"/>
  <c r="AQ448"/>
  <c r="AR448"/>
  <c r="AS448" s="1"/>
  <c r="AQ449"/>
  <c r="AR449" s="1"/>
  <c r="AS449" s="1"/>
  <c r="AQ450"/>
  <c r="AR450"/>
  <c r="AS450" s="1"/>
  <c r="AQ451"/>
  <c r="AR451" s="1"/>
  <c r="AS451" s="1"/>
  <c r="AQ452"/>
  <c r="AR452"/>
  <c r="AS452" s="1"/>
  <c r="AQ453"/>
  <c r="AR453" s="1"/>
  <c r="AS453" s="1"/>
  <c r="AQ454"/>
  <c r="AR454"/>
  <c r="AS454" s="1"/>
  <c r="AQ455"/>
  <c r="AR455" s="1"/>
  <c r="AS455" s="1"/>
  <c r="AQ456"/>
  <c r="AR456"/>
  <c r="AS456" s="1"/>
  <c r="AQ457"/>
  <c r="AR457" s="1"/>
  <c r="AS457" s="1"/>
  <c r="AQ458"/>
  <c r="AR458"/>
  <c r="AS458" s="1"/>
  <c r="AQ459"/>
  <c r="AR459" s="1"/>
  <c r="AS459" s="1"/>
  <c r="AQ460"/>
  <c r="AR460"/>
  <c r="AS460" s="1"/>
  <c r="AQ461"/>
  <c r="AR461" s="1"/>
  <c r="AS461" s="1"/>
  <c r="AQ462"/>
  <c r="AR462"/>
  <c r="AS462" s="1"/>
  <c r="AQ463"/>
  <c r="AR463" s="1"/>
  <c r="AS463" s="1"/>
  <c r="AQ466"/>
  <c r="AR466"/>
  <c r="AS466" s="1"/>
  <c r="AQ467"/>
  <c r="AR467" s="1"/>
  <c r="AS467" s="1"/>
  <c r="AQ468"/>
  <c r="AR468"/>
  <c r="AS468" s="1"/>
  <c r="AQ469"/>
  <c r="AR469" s="1"/>
  <c r="AS469" s="1"/>
  <c r="AQ470"/>
  <c r="AR470"/>
  <c r="AS470" s="1"/>
  <c r="AQ471"/>
  <c r="AR471" s="1"/>
  <c r="AS471" s="1"/>
  <c r="AQ472"/>
  <c r="AR472"/>
  <c r="AS472" s="1"/>
  <c r="AQ473"/>
  <c r="AR473" s="1"/>
  <c r="AS473" s="1"/>
  <c r="AQ474"/>
  <c r="AR474"/>
  <c r="AS474" s="1"/>
  <c r="AQ475"/>
  <c r="AR475" s="1"/>
  <c r="AS475" s="1"/>
  <c r="AQ476"/>
  <c r="AR476"/>
  <c r="AS476" s="1"/>
  <c r="AQ477"/>
  <c r="AR477" s="1"/>
  <c r="AS477" s="1"/>
  <c r="AQ478"/>
  <c r="AR478"/>
  <c r="AS478" s="1"/>
  <c r="AQ479"/>
  <c r="AR479" s="1"/>
  <c r="AS479" s="1"/>
  <c r="AQ480"/>
  <c r="AR480"/>
  <c r="AS480" s="1"/>
  <c r="AQ481"/>
  <c r="AR481" s="1"/>
  <c r="AS481" s="1"/>
  <c r="AQ482"/>
  <c r="AR482"/>
  <c r="AS482" s="1"/>
  <c r="AQ483"/>
  <c r="AQ484"/>
  <c r="AR484"/>
  <c r="AS484" s="1"/>
  <c r="AQ485"/>
  <c r="AR485" s="1"/>
  <c r="AS485" s="1"/>
  <c r="AQ486"/>
  <c r="AR486"/>
  <c r="AS486" s="1"/>
  <c r="AQ487"/>
  <c r="AQ488"/>
  <c r="AR488"/>
  <c r="AS488" s="1"/>
  <c r="AQ489"/>
  <c r="AR489" s="1"/>
  <c r="AS489" s="1"/>
  <c r="AQ490"/>
  <c r="AR490"/>
  <c r="AS490" s="1"/>
  <c r="AQ491"/>
  <c r="AR491" s="1"/>
  <c r="AS491" s="1"/>
  <c r="AQ492"/>
  <c r="AR492"/>
  <c r="AS492" s="1"/>
  <c r="AQ493"/>
  <c r="AQ494"/>
  <c r="AR494"/>
  <c r="AS494" s="1"/>
  <c r="AQ495"/>
  <c r="AR495" s="1"/>
  <c r="AS495" s="1"/>
  <c r="AQ496"/>
  <c r="AR496"/>
  <c r="AS496" s="1"/>
  <c r="AQ497"/>
  <c r="AR497" s="1"/>
  <c r="AS497" s="1"/>
  <c r="AQ498"/>
  <c r="AR498"/>
  <c r="AS498" s="1"/>
  <c r="AQ499"/>
  <c r="AR499" s="1"/>
  <c r="AS499" s="1"/>
  <c r="AQ500"/>
  <c r="AR500"/>
  <c r="AS500" s="1"/>
  <c r="AQ501"/>
  <c r="AR501" s="1"/>
  <c r="AS501" s="1"/>
  <c r="AQ502"/>
  <c r="AR502"/>
  <c r="AS502" s="1"/>
  <c r="AQ503"/>
  <c r="AR503" s="1"/>
  <c r="AS503" s="1"/>
  <c r="AQ504"/>
  <c r="AR504"/>
  <c r="AS504" s="1"/>
  <c r="AQ505"/>
  <c r="AR505" s="1"/>
  <c r="AS505" s="1"/>
  <c r="AQ506"/>
  <c r="AR506"/>
  <c r="AS506"/>
  <c r="AQ507"/>
  <c r="AR507" s="1"/>
  <c r="AQ508"/>
  <c r="AR508"/>
  <c r="P5" i="19"/>
  <c r="Q5" s="1"/>
  <c r="P6"/>
  <c r="Q6" s="1"/>
  <c r="R6" s="1"/>
  <c r="P7"/>
  <c r="Q7"/>
  <c r="P8"/>
  <c r="Q8" s="1"/>
  <c r="P9"/>
  <c r="Q9" s="1"/>
  <c r="J23" s="1"/>
  <c r="P10"/>
  <c r="Q10"/>
  <c r="P11"/>
  <c r="Q11" s="1"/>
  <c r="J25" s="1"/>
  <c r="P12"/>
  <c r="Q12" s="1"/>
  <c r="J26" s="1"/>
  <c r="P13"/>
  <c r="Q13"/>
  <c r="R13" s="1"/>
  <c r="P4"/>
  <c r="AP487" i="49"/>
  <c r="AP395"/>
  <c r="AR395" s="1"/>
  <c r="AS395" s="1"/>
  <c r="AP304"/>
  <c r="AR304" s="1"/>
  <c r="AS304" s="1"/>
  <c r="AP303"/>
  <c r="AR303" s="1"/>
  <c r="AS303" s="1"/>
  <c r="AP242"/>
  <c r="AR242" s="1"/>
  <c r="AS242" s="1"/>
  <c r="AP141"/>
  <c r="AR141" s="1"/>
  <c r="AS141" s="1"/>
  <c r="AP41"/>
  <c r="AR41" s="1"/>
  <c r="AS41" s="1"/>
  <c r="AP40"/>
  <c r="AR40" s="1"/>
  <c r="AS40" s="1"/>
  <c r="AJ5" i="20"/>
  <c r="AH5"/>
  <c r="AG13"/>
  <c r="AG6"/>
  <c r="AG7"/>
  <c r="AG8"/>
  <c r="AG9"/>
  <c r="AG10"/>
  <c r="AG11"/>
  <c r="AG12"/>
  <c r="AG14"/>
  <c r="AG5"/>
  <c r="AJ6"/>
  <c r="AJ7"/>
  <c r="AJ8"/>
  <c r="AJ9"/>
  <c r="AJ10"/>
  <c r="AJ11"/>
  <c r="AJ12"/>
  <c r="AJ13"/>
  <c r="AJ14"/>
  <c r="AI6"/>
  <c r="AI7"/>
  <c r="AI8"/>
  <c r="AI9"/>
  <c r="AI10"/>
  <c r="AI11"/>
  <c r="AI12"/>
  <c r="AI13"/>
  <c r="AI14"/>
  <c r="AH6"/>
  <c r="AH7"/>
  <c r="AH8"/>
  <c r="AH9"/>
  <c r="AH10"/>
  <c r="AH11"/>
  <c r="AH12"/>
  <c r="AH13"/>
  <c r="AH14"/>
  <c r="Q5" i="23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H4" i="30"/>
  <c r="H5"/>
  <c r="H6"/>
  <c r="H7"/>
  <c r="H8"/>
  <c r="H9"/>
  <c r="H10"/>
  <c r="H11"/>
  <c r="H12"/>
  <c r="H13"/>
  <c r="P15" i="23"/>
  <c r="O15"/>
  <c r="AF15" i="20"/>
  <c r="AE6"/>
  <c r="AE7"/>
  <c r="AE8"/>
  <c r="AE9"/>
  <c r="AE10"/>
  <c r="AE11"/>
  <c r="AE12"/>
  <c r="AE13"/>
  <c r="AE14"/>
  <c r="AE5"/>
  <c r="AE15" s="1"/>
  <c r="F3" i="65"/>
  <c r="R2" i="49"/>
  <c r="T2"/>
  <c r="U2"/>
  <c r="X2"/>
  <c r="Y2"/>
  <c r="N14" i="19"/>
  <c r="J18" i="62"/>
  <c r="J7"/>
  <c r="J20"/>
  <c r="I20"/>
  <c r="D6"/>
  <c r="H19" i="60"/>
  <c r="H17"/>
  <c r="H18"/>
  <c r="J4" i="62"/>
  <c r="I5"/>
  <c r="J5"/>
  <c r="J8"/>
  <c r="J9"/>
  <c r="J11"/>
  <c r="I12"/>
  <c r="J12"/>
  <c r="I13"/>
  <c r="J13"/>
  <c r="I15"/>
  <c r="J15"/>
  <c r="I16"/>
  <c r="J16"/>
  <c r="I21"/>
  <c r="J21"/>
  <c r="I22"/>
  <c r="J22"/>
  <c r="I23"/>
  <c r="J23"/>
  <c r="I24"/>
  <c r="J24"/>
  <c r="I25"/>
  <c r="J25"/>
  <c r="I26"/>
  <c r="J26"/>
  <c r="F4" i="58"/>
  <c r="H6" i="60" s="1"/>
  <c r="L4" i="58"/>
  <c r="L21"/>
  <c r="F5"/>
  <c r="F22" s="1"/>
  <c r="L5"/>
  <c r="H8" i="60"/>
  <c r="F6" i="58"/>
  <c r="F23" s="1"/>
  <c r="L6"/>
  <c r="L23"/>
  <c r="F7"/>
  <c r="F24" s="1"/>
  <c r="L7"/>
  <c r="H11" i="60"/>
  <c r="L8" i="58"/>
  <c r="H7" i="60" s="1"/>
  <c r="L9" i="58"/>
  <c r="L26"/>
  <c r="L10"/>
  <c r="L27" s="1"/>
  <c r="H3" i="60"/>
  <c r="F11" i="58"/>
  <c r="L11"/>
  <c r="L28"/>
  <c r="F12"/>
  <c r="F13"/>
  <c r="F14"/>
  <c r="F15"/>
  <c r="F16"/>
  <c r="F17"/>
  <c r="F18"/>
  <c r="D21"/>
  <c r="E21"/>
  <c r="J21"/>
  <c r="K21"/>
  <c r="D22"/>
  <c r="E22"/>
  <c r="J22"/>
  <c r="K22"/>
  <c r="L22"/>
  <c r="D23"/>
  <c r="E23"/>
  <c r="G23"/>
  <c r="J23"/>
  <c r="K23"/>
  <c r="D24"/>
  <c r="E24"/>
  <c r="G24"/>
  <c r="J24"/>
  <c r="K24"/>
  <c r="J25"/>
  <c r="K25"/>
  <c r="L25"/>
  <c r="J26"/>
  <c r="K26"/>
  <c r="J27"/>
  <c r="K27"/>
  <c r="J28"/>
  <c r="K28"/>
  <c r="E6" i="32"/>
  <c r="C19" s="1"/>
  <c r="H6"/>
  <c r="K6"/>
  <c r="K16" s="1"/>
  <c r="E7"/>
  <c r="C20" s="1"/>
  <c r="E8"/>
  <c r="C21" s="1"/>
  <c r="E9"/>
  <c r="C22" s="1"/>
  <c r="E10"/>
  <c r="C23" s="1"/>
  <c r="E11"/>
  <c r="C24" s="1"/>
  <c r="E12"/>
  <c r="P16" s="1"/>
  <c r="P17" s="1"/>
  <c r="Q17" s="1"/>
  <c r="E13"/>
  <c r="C27" s="1"/>
  <c r="E14"/>
  <c r="C28" s="1"/>
  <c r="E15"/>
  <c r="C29" s="1"/>
  <c r="O15"/>
  <c r="C16"/>
  <c r="D16"/>
  <c r="G16"/>
  <c r="I16"/>
  <c r="J16"/>
  <c r="C26"/>
  <c r="E5" i="31"/>
  <c r="C18" s="1"/>
  <c r="E6"/>
  <c r="H7"/>
  <c r="H15"/>
  <c r="E8"/>
  <c r="C20" s="1"/>
  <c r="K9"/>
  <c r="K15"/>
  <c r="E10"/>
  <c r="C21" s="1"/>
  <c r="E11"/>
  <c r="C22"/>
  <c r="E12"/>
  <c r="C23" s="1"/>
  <c r="E13"/>
  <c r="C24"/>
  <c r="E14"/>
  <c r="C25" s="1"/>
  <c r="C15"/>
  <c r="D4" i="62"/>
  <c r="I4" s="1"/>
  <c r="D15" i="31"/>
  <c r="F15"/>
  <c r="G15"/>
  <c r="I15"/>
  <c r="J15"/>
  <c r="C15" i="23"/>
  <c r="D15"/>
  <c r="E15"/>
  <c r="F15"/>
  <c r="G15"/>
  <c r="H15"/>
  <c r="I15"/>
  <c r="J15"/>
  <c r="K15"/>
  <c r="L15"/>
  <c r="M15"/>
  <c r="N15"/>
  <c r="K5" i="22"/>
  <c r="L5"/>
  <c r="K6"/>
  <c r="L6"/>
  <c r="K7"/>
  <c r="K15" s="1"/>
  <c r="L7"/>
  <c r="K8"/>
  <c r="L8"/>
  <c r="K9"/>
  <c r="L9"/>
  <c r="K10"/>
  <c r="L10"/>
  <c r="K11"/>
  <c r="L11"/>
  <c r="K12"/>
  <c r="L12"/>
  <c r="K13"/>
  <c r="L13"/>
  <c r="K14"/>
  <c r="L14"/>
  <c r="C15"/>
  <c r="D15"/>
  <c r="E15"/>
  <c r="F15"/>
  <c r="G15"/>
  <c r="H15"/>
  <c r="I15"/>
  <c r="J15"/>
  <c r="C21"/>
  <c r="D21"/>
  <c r="E21"/>
  <c r="F21"/>
  <c r="C22"/>
  <c r="D22"/>
  <c r="E22"/>
  <c r="F22"/>
  <c r="C14" i="30"/>
  <c r="D14"/>
  <c r="D16"/>
  <c r="E14"/>
  <c r="F14"/>
  <c r="G14"/>
  <c r="G16" s="1"/>
  <c r="C19"/>
  <c r="D19"/>
  <c r="D21"/>
  <c r="E19"/>
  <c r="E21" s="1"/>
  <c r="F19"/>
  <c r="G19"/>
  <c r="G21" s="1"/>
  <c r="C20"/>
  <c r="C21" s="1"/>
  <c r="D20"/>
  <c r="E20"/>
  <c r="F20"/>
  <c r="G20"/>
  <c r="H4" i="27"/>
  <c r="H5"/>
  <c r="H6"/>
  <c r="H7"/>
  <c r="H8"/>
  <c r="H9"/>
  <c r="H10"/>
  <c r="H11"/>
  <c r="H12"/>
  <c r="H13"/>
  <c r="C14"/>
  <c r="D14"/>
  <c r="E14"/>
  <c r="F14"/>
  <c r="G14"/>
  <c r="C20"/>
  <c r="D20"/>
  <c r="E20"/>
  <c r="F20"/>
  <c r="G20"/>
  <c r="C21"/>
  <c r="D21"/>
  <c r="E21"/>
  <c r="F21"/>
  <c r="G21"/>
  <c r="M4" i="25"/>
  <c r="M5"/>
  <c r="M6"/>
  <c r="M7"/>
  <c r="M8"/>
  <c r="M9"/>
  <c r="M10"/>
  <c r="M11"/>
  <c r="M12"/>
  <c r="M13"/>
  <c r="C14"/>
  <c r="D14"/>
  <c r="E14"/>
  <c r="F14"/>
  <c r="G14"/>
  <c r="H14"/>
  <c r="I14"/>
  <c r="J14"/>
  <c r="K14"/>
  <c r="L14"/>
  <c r="C19"/>
  <c r="D19"/>
  <c r="D21"/>
  <c r="E19"/>
  <c r="F19"/>
  <c r="G19"/>
  <c r="G21"/>
  <c r="H19"/>
  <c r="I19"/>
  <c r="I21"/>
  <c r="J19"/>
  <c r="J21" s="1"/>
  <c r="K19"/>
  <c r="K21" s="1"/>
  <c r="L19"/>
  <c r="L21" s="1"/>
  <c r="C20"/>
  <c r="C21" s="1"/>
  <c r="D20"/>
  <c r="E20"/>
  <c r="E21" s="1"/>
  <c r="F20"/>
  <c r="G20"/>
  <c r="H20"/>
  <c r="H21" s="1"/>
  <c r="I20"/>
  <c r="J20"/>
  <c r="K20"/>
  <c r="L20"/>
  <c r="F21"/>
  <c r="M4" i="21"/>
  <c r="M5"/>
  <c r="M6"/>
  <c r="M7"/>
  <c r="M20" s="1"/>
  <c r="M21" s="1"/>
  <c r="M8"/>
  <c r="M19" s="1"/>
  <c r="M9"/>
  <c r="M10"/>
  <c r="M11"/>
  <c r="M12"/>
  <c r="M13"/>
  <c r="M14"/>
  <c r="C14"/>
  <c r="D14"/>
  <c r="E14"/>
  <c r="F14"/>
  <c r="G14"/>
  <c r="H14"/>
  <c r="I14"/>
  <c r="J14"/>
  <c r="K14"/>
  <c r="L14"/>
  <c r="C19"/>
  <c r="C21"/>
  <c r="D19"/>
  <c r="D21" s="1"/>
  <c r="E19"/>
  <c r="F19"/>
  <c r="F21" s="1"/>
  <c r="G19"/>
  <c r="G21" s="1"/>
  <c r="H19"/>
  <c r="I19"/>
  <c r="I21"/>
  <c r="J19"/>
  <c r="K19"/>
  <c r="K21"/>
  <c r="L19"/>
  <c r="C20"/>
  <c r="D20"/>
  <c r="E20"/>
  <c r="F20"/>
  <c r="G20"/>
  <c r="H20"/>
  <c r="H21" s="1"/>
  <c r="I20"/>
  <c r="J20"/>
  <c r="J21" s="1"/>
  <c r="K20"/>
  <c r="L20"/>
  <c r="L21"/>
  <c r="F5" i="20"/>
  <c r="K5"/>
  <c r="P5"/>
  <c r="U5"/>
  <c r="Z5"/>
  <c r="AI5"/>
  <c r="F6"/>
  <c r="K6"/>
  <c r="P6"/>
  <c r="U6"/>
  <c r="Z6"/>
  <c r="F7"/>
  <c r="K7"/>
  <c r="P7"/>
  <c r="U7"/>
  <c r="Z7"/>
  <c r="F8"/>
  <c r="K8"/>
  <c r="P8"/>
  <c r="P15" s="1"/>
  <c r="U8"/>
  <c r="Z8"/>
  <c r="F9"/>
  <c r="K9"/>
  <c r="P9"/>
  <c r="U9"/>
  <c r="Z9"/>
  <c r="F10"/>
  <c r="K10"/>
  <c r="P10"/>
  <c r="U10"/>
  <c r="Z10"/>
  <c r="F11"/>
  <c r="K11"/>
  <c r="P11"/>
  <c r="U11"/>
  <c r="Z11"/>
  <c r="F12"/>
  <c r="K12"/>
  <c r="P12"/>
  <c r="U12"/>
  <c r="Z12"/>
  <c r="F13"/>
  <c r="K13"/>
  <c r="P13"/>
  <c r="U13"/>
  <c r="Z13"/>
  <c r="F14"/>
  <c r="K14"/>
  <c r="P14"/>
  <c r="U14"/>
  <c r="Z14"/>
  <c r="B15"/>
  <c r="C15"/>
  <c r="D15"/>
  <c r="G15"/>
  <c r="H15"/>
  <c r="I15"/>
  <c r="L15"/>
  <c r="M15"/>
  <c r="N15"/>
  <c r="Q15"/>
  <c r="R15"/>
  <c r="S15"/>
  <c r="V15"/>
  <c r="W15"/>
  <c r="X15"/>
  <c r="AA15"/>
  <c r="AB15"/>
  <c r="AC15"/>
  <c r="G3" i="65"/>
  <c r="C4"/>
  <c r="E5" s="1"/>
  <c r="D4"/>
  <c r="F4"/>
  <c r="G4"/>
  <c r="G5" s="1"/>
  <c r="G4" i="57"/>
  <c r="H4" s="1"/>
  <c r="I4"/>
  <c r="G5"/>
  <c r="H5"/>
  <c r="C6"/>
  <c r="D6"/>
  <c r="E6"/>
  <c r="F6"/>
  <c r="Q4" i="19"/>
  <c r="C14"/>
  <c r="D14"/>
  <c r="E14"/>
  <c r="D10" i="60" s="1"/>
  <c r="F14" i="19"/>
  <c r="G14"/>
  <c r="H14"/>
  <c r="I14"/>
  <c r="J14"/>
  <c r="K14"/>
  <c r="L14"/>
  <c r="L15" s="1"/>
  <c r="M14"/>
  <c r="O14"/>
  <c r="I18"/>
  <c r="I19"/>
  <c r="I20"/>
  <c r="I21"/>
  <c r="D22"/>
  <c r="E22"/>
  <c r="I22"/>
  <c r="I23"/>
  <c r="I24"/>
  <c r="I25"/>
  <c r="I26"/>
  <c r="I27"/>
  <c r="J5" i="26"/>
  <c r="K5"/>
  <c r="U5"/>
  <c r="V5"/>
  <c r="J6"/>
  <c r="K6"/>
  <c r="U6"/>
  <c r="V6"/>
  <c r="J7"/>
  <c r="K7"/>
  <c r="U7"/>
  <c r="V7"/>
  <c r="J8"/>
  <c r="K8"/>
  <c r="U8"/>
  <c r="V8"/>
  <c r="J9"/>
  <c r="K9"/>
  <c r="U9"/>
  <c r="V9"/>
  <c r="J10"/>
  <c r="K10"/>
  <c r="U10"/>
  <c r="V10"/>
  <c r="J11"/>
  <c r="K11"/>
  <c r="U11"/>
  <c r="V11"/>
  <c r="J12"/>
  <c r="K12"/>
  <c r="U12"/>
  <c r="V12"/>
  <c r="J13"/>
  <c r="K13"/>
  <c r="K15" s="1"/>
  <c r="U13"/>
  <c r="V13"/>
  <c r="J14"/>
  <c r="K14"/>
  <c r="U14"/>
  <c r="V14"/>
  <c r="C15"/>
  <c r="D15"/>
  <c r="H21" s="1"/>
  <c r="E15"/>
  <c r="F15"/>
  <c r="G15"/>
  <c r="H15"/>
  <c r="L21" s="1"/>
  <c r="L23" s="1"/>
  <c r="N15"/>
  <c r="O15"/>
  <c r="P15"/>
  <c r="Q15"/>
  <c r="R15"/>
  <c r="S15"/>
  <c r="T15"/>
  <c r="J17"/>
  <c r="K18" s="1"/>
  <c r="C22" s="1"/>
  <c r="K17"/>
  <c r="F22" s="1"/>
  <c r="E22"/>
  <c r="H22"/>
  <c r="J22"/>
  <c r="L22"/>
  <c r="C14" i="46"/>
  <c r="D14"/>
  <c r="C3" i="36"/>
  <c r="D3"/>
  <c r="E3"/>
  <c r="F4"/>
  <c r="F5"/>
  <c r="F6"/>
  <c r="F7"/>
  <c r="F14" s="1"/>
  <c r="F8"/>
  <c r="J8"/>
  <c r="K8"/>
  <c r="K11" s="1"/>
  <c r="F9"/>
  <c r="J9"/>
  <c r="L9"/>
  <c r="K9"/>
  <c r="F10"/>
  <c r="J10"/>
  <c r="L10"/>
  <c r="K10"/>
  <c r="F11"/>
  <c r="F12"/>
  <c r="F13"/>
  <c r="C14"/>
  <c r="D14"/>
  <c r="E14"/>
  <c r="AQ2" i="49"/>
  <c r="AR2"/>
  <c r="AS2" s="1"/>
  <c r="R3"/>
  <c r="T3"/>
  <c r="X3"/>
  <c r="Y3"/>
  <c r="R4"/>
  <c r="T4"/>
  <c r="U4"/>
  <c r="X4"/>
  <c r="Y4"/>
  <c r="R5"/>
  <c r="T5"/>
  <c r="X5"/>
  <c r="Y5"/>
  <c r="R6"/>
  <c r="T6"/>
  <c r="X6"/>
  <c r="W6" s="1"/>
  <c r="Y6"/>
  <c r="R7"/>
  <c r="T7"/>
  <c r="U7"/>
  <c r="X7"/>
  <c r="Y7"/>
  <c r="R8"/>
  <c r="T8"/>
  <c r="U8"/>
  <c r="X8"/>
  <c r="Y8"/>
  <c r="W8" s="1"/>
  <c r="R9"/>
  <c r="T9"/>
  <c r="X9"/>
  <c r="Y9"/>
  <c r="R10"/>
  <c r="T10"/>
  <c r="U10"/>
  <c r="X10"/>
  <c r="Y10"/>
  <c r="R11"/>
  <c r="T11"/>
  <c r="U11"/>
  <c r="X11"/>
  <c r="Y11"/>
  <c r="R12"/>
  <c r="T12"/>
  <c r="U12"/>
  <c r="X12"/>
  <c r="Y12"/>
  <c r="R13"/>
  <c r="T13"/>
  <c r="U13"/>
  <c r="X13"/>
  <c r="Y13"/>
  <c r="W13" s="1"/>
  <c r="R14"/>
  <c r="T14"/>
  <c r="U14"/>
  <c r="X14"/>
  <c r="Y14"/>
  <c r="R15"/>
  <c r="T15"/>
  <c r="U15"/>
  <c r="X15"/>
  <c r="Y15"/>
  <c r="R16"/>
  <c r="T16"/>
  <c r="U16"/>
  <c r="X16"/>
  <c r="Y16"/>
  <c r="R17"/>
  <c r="T17"/>
  <c r="U17"/>
  <c r="X17"/>
  <c r="Y17"/>
  <c r="R18"/>
  <c r="T18"/>
  <c r="U18"/>
  <c r="X18"/>
  <c r="Y18"/>
  <c r="AV18"/>
  <c r="AZ18"/>
  <c r="R19"/>
  <c r="T19"/>
  <c r="U19"/>
  <c r="X19"/>
  <c r="Y19"/>
  <c r="W19" s="1"/>
  <c r="R20"/>
  <c r="T20"/>
  <c r="U20"/>
  <c r="X20"/>
  <c r="Y20"/>
  <c r="R21"/>
  <c r="T21"/>
  <c r="U21"/>
  <c r="X21"/>
  <c r="Y21"/>
  <c r="R22"/>
  <c r="T22"/>
  <c r="U22"/>
  <c r="X22"/>
  <c r="Y22"/>
  <c r="R23"/>
  <c r="X23"/>
  <c r="Y23"/>
  <c r="R24"/>
  <c r="X24"/>
  <c r="W24" s="1"/>
  <c r="Y24"/>
  <c r="R25"/>
  <c r="X25"/>
  <c r="Y25"/>
  <c r="R26"/>
  <c r="X26"/>
  <c r="Y26"/>
  <c r="R35"/>
  <c r="T35"/>
  <c r="X35"/>
  <c r="Y35"/>
  <c r="R36"/>
  <c r="T36"/>
  <c r="X36"/>
  <c r="Y36"/>
  <c r="R37"/>
  <c r="T37"/>
  <c r="U37"/>
  <c r="X37"/>
  <c r="Y37"/>
  <c r="R38"/>
  <c r="T38"/>
  <c r="X38"/>
  <c r="Y38"/>
  <c r="R39"/>
  <c r="T39"/>
  <c r="X39"/>
  <c r="Y39"/>
  <c r="R40"/>
  <c r="T40"/>
  <c r="U40"/>
  <c r="X40"/>
  <c r="Y40"/>
  <c r="R41"/>
  <c r="T41"/>
  <c r="U41"/>
  <c r="X41"/>
  <c r="Y41"/>
  <c r="R42"/>
  <c r="T42"/>
  <c r="X42"/>
  <c r="Y42"/>
  <c r="R43"/>
  <c r="T43"/>
  <c r="U43"/>
  <c r="X43"/>
  <c r="Y43"/>
  <c r="R44"/>
  <c r="T44"/>
  <c r="U44"/>
  <c r="X44"/>
  <c r="Y44"/>
  <c r="R45"/>
  <c r="T45"/>
  <c r="U45"/>
  <c r="X45"/>
  <c r="Y45"/>
  <c r="R46"/>
  <c r="T46"/>
  <c r="U46"/>
  <c r="X46"/>
  <c r="Y46"/>
  <c r="R47"/>
  <c r="T47"/>
  <c r="U47"/>
  <c r="X47"/>
  <c r="Y47"/>
  <c r="R48"/>
  <c r="T48"/>
  <c r="U48"/>
  <c r="X48"/>
  <c r="Y48"/>
  <c r="R49"/>
  <c r="T49"/>
  <c r="U49"/>
  <c r="X49"/>
  <c r="Y49"/>
  <c r="R50"/>
  <c r="T50"/>
  <c r="U50"/>
  <c r="X50"/>
  <c r="Y50"/>
  <c r="R51"/>
  <c r="T51"/>
  <c r="U51"/>
  <c r="X51"/>
  <c r="Y51"/>
  <c r="R52"/>
  <c r="T52"/>
  <c r="U52"/>
  <c r="X52"/>
  <c r="Y52"/>
  <c r="W52" s="1"/>
  <c r="AV52"/>
  <c r="R53"/>
  <c r="T53"/>
  <c r="U53"/>
  <c r="X53"/>
  <c r="W53" s="1"/>
  <c r="Y53"/>
  <c r="R54"/>
  <c r="T54"/>
  <c r="U54"/>
  <c r="X54"/>
  <c r="Y54"/>
  <c r="R55"/>
  <c r="T55"/>
  <c r="U55"/>
  <c r="X55"/>
  <c r="Y55"/>
  <c r="W55" s="1"/>
  <c r="R56"/>
  <c r="T56"/>
  <c r="X56"/>
  <c r="Y56"/>
  <c r="W56" s="1"/>
  <c r="R57"/>
  <c r="X57"/>
  <c r="Y57"/>
  <c r="R58"/>
  <c r="X58"/>
  <c r="Y58"/>
  <c r="R59"/>
  <c r="X59"/>
  <c r="Y59"/>
  <c r="R60"/>
  <c r="X60"/>
  <c r="Y60"/>
  <c r="R61"/>
  <c r="X61"/>
  <c r="Y61"/>
  <c r="X62"/>
  <c r="W62" s="1"/>
  <c r="Y62"/>
  <c r="S63"/>
  <c r="R63" s="1"/>
  <c r="X63"/>
  <c r="Y63"/>
  <c r="X64"/>
  <c r="Y64"/>
  <c r="X65"/>
  <c r="Y65"/>
  <c r="X66"/>
  <c r="Y66"/>
  <c r="X67"/>
  <c r="Y67"/>
  <c r="X68"/>
  <c r="Y68"/>
  <c r="X69"/>
  <c r="Y69"/>
  <c r="X70"/>
  <c r="Y70"/>
  <c r="X71"/>
  <c r="Y71"/>
  <c r="X72"/>
  <c r="Y72"/>
  <c r="X73"/>
  <c r="Y73"/>
  <c r="X74"/>
  <c r="Y74"/>
  <c r="T75"/>
  <c r="U75"/>
  <c r="X75"/>
  <c r="Y75"/>
  <c r="T77"/>
  <c r="U77"/>
  <c r="R86"/>
  <c r="T86"/>
  <c r="X86"/>
  <c r="Y86"/>
  <c r="R87"/>
  <c r="T87"/>
  <c r="X87"/>
  <c r="Y87"/>
  <c r="R88"/>
  <c r="T88"/>
  <c r="X88"/>
  <c r="Y88"/>
  <c r="R89"/>
  <c r="T89"/>
  <c r="X89"/>
  <c r="Y89"/>
  <c r="R90"/>
  <c r="T90"/>
  <c r="X90"/>
  <c r="Y90"/>
  <c r="R91"/>
  <c r="T91"/>
  <c r="X91"/>
  <c r="Y91"/>
  <c r="R92"/>
  <c r="T92"/>
  <c r="U92"/>
  <c r="X92"/>
  <c r="Y92"/>
  <c r="R93"/>
  <c r="T93"/>
  <c r="U93"/>
  <c r="X93"/>
  <c r="Y93"/>
  <c r="R94"/>
  <c r="T94"/>
  <c r="U94"/>
  <c r="X94"/>
  <c r="Y94"/>
  <c r="AP94"/>
  <c r="AR94" s="1"/>
  <c r="AS94" s="1"/>
  <c r="R95"/>
  <c r="T95"/>
  <c r="U95"/>
  <c r="X95"/>
  <c r="Y95"/>
  <c r="R96"/>
  <c r="T96"/>
  <c r="U96"/>
  <c r="X96"/>
  <c r="Y96"/>
  <c r="R97"/>
  <c r="T97"/>
  <c r="U97"/>
  <c r="X97"/>
  <c r="Y97"/>
  <c r="R98"/>
  <c r="T98"/>
  <c r="U98"/>
  <c r="X98"/>
  <c r="Y98"/>
  <c r="R99"/>
  <c r="T99"/>
  <c r="U99"/>
  <c r="X99"/>
  <c r="W99" s="1"/>
  <c r="Y99"/>
  <c r="R100"/>
  <c r="T100"/>
  <c r="U100"/>
  <c r="X100"/>
  <c r="Y100"/>
  <c r="R101"/>
  <c r="T101"/>
  <c r="U101"/>
  <c r="X101"/>
  <c r="Y101"/>
  <c r="R102"/>
  <c r="T102"/>
  <c r="U102"/>
  <c r="X102"/>
  <c r="Y102"/>
  <c r="R103"/>
  <c r="T103"/>
  <c r="U103"/>
  <c r="X103"/>
  <c r="Y103"/>
  <c r="R104"/>
  <c r="T104"/>
  <c r="U104"/>
  <c r="X104"/>
  <c r="Y104"/>
  <c r="R105"/>
  <c r="T105"/>
  <c r="U105"/>
  <c r="X105"/>
  <c r="Y105"/>
  <c r="W105" s="1"/>
  <c r="R106"/>
  <c r="T106"/>
  <c r="U106"/>
  <c r="X106"/>
  <c r="Y106"/>
  <c r="R107"/>
  <c r="T107"/>
  <c r="U107"/>
  <c r="X107"/>
  <c r="W107" s="1"/>
  <c r="Y107"/>
  <c r="R108"/>
  <c r="T108"/>
  <c r="X108"/>
  <c r="W108" s="1"/>
  <c r="Y108"/>
  <c r="R109"/>
  <c r="X109"/>
  <c r="Y109"/>
  <c r="R110"/>
  <c r="X110"/>
  <c r="Y110"/>
  <c r="W110" s="1"/>
  <c r="R111"/>
  <c r="X111"/>
  <c r="Y111"/>
  <c r="R112"/>
  <c r="X112"/>
  <c r="Y112"/>
  <c r="R113"/>
  <c r="X113"/>
  <c r="Y113"/>
  <c r="R114"/>
  <c r="X114"/>
  <c r="Y114"/>
  <c r="R115"/>
  <c r="X115"/>
  <c r="Y115"/>
  <c r="R116"/>
  <c r="X116"/>
  <c r="W116" s="1"/>
  <c r="Y116"/>
  <c r="X117"/>
  <c r="Y117"/>
  <c r="X118"/>
  <c r="Y118"/>
  <c r="X119"/>
  <c r="Y119"/>
  <c r="R128"/>
  <c r="T128"/>
  <c r="U128"/>
  <c r="X128"/>
  <c r="Y128"/>
  <c r="R129"/>
  <c r="T129"/>
  <c r="X129"/>
  <c r="Y129"/>
  <c r="R130"/>
  <c r="T130"/>
  <c r="X130"/>
  <c r="Y130"/>
  <c r="W130" s="1"/>
  <c r="R131"/>
  <c r="T131"/>
  <c r="X131"/>
  <c r="Y131"/>
  <c r="R132"/>
  <c r="T132"/>
  <c r="X132"/>
  <c r="Y132"/>
  <c r="R133"/>
  <c r="T133"/>
  <c r="X133"/>
  <c r="Y133"/>
  <c r="W133" s="1"/>
  <c r="R134"/>
  <c r="T134"/>
  <c r="U134"/>
  <c r="X134"/>
  <c r="Y134"/>
  <c r="R135"/>
  <c r="T135"/>
  <c r="X135"/>
  <c r="Y135"/>
  <c r="R136"/>
  <c r="T136"/>
  <c r="X136"/>
  <c r="Y136"/>
  <c r="R137"/>
  <c r="T137"/>
  <c r="U137"/>
  <c r="X137"/>
  <c r="Y137"/>
  <c r="R138"/>
  <c r="T138"/>
  <c r="U138"/>
  <c r="X138"/>
  <c r="Y138"/>
  <c r="W138" s="1"/>
  <c r="R139"/>
  <c r="T139"/>
  <c r="U139"/>
  <c r="X139"/>
  <c r="Y139"/>
  <c r="R140"/>
  <c r="T140"/>
  <c r="U140"/>
  <c r="X140"/>
  <c r="Y140"/>
  <c r="R141"/>
  <c r="T141"/>
  <c r="U141"/>
  <c r="X141"/>
  <c r="Y141"/>
  <c r="R142"/>
  <c r="T142"/>
  <c r="U142"/>
  <c r="X142"/>
  <c r="Y142"/>
  <c r="W142" s="1"/>
  <c r="R143"/>
  <c r="T143"/>
  <c r="U143"/>
  <c r="X143"/>
  <c r="Y143"/>
  <c r="R144"/>
  <c r="T144"/>
  <c r="U144"/>
  <c r="X144"/>
  <c r="Y144"/>
  <c r="R145"/>
  <c r="T145"/>
  <c r="U145"/>
  <c r="X145"/>
  <c r="Y145"/>
  <c r="R146"/>
  <c r="T146"/>
  <c r="U146"/>
  <c r="X146"/>
  <c r="Y146"/>
  <c r="R147"/>
  <c r="T147"/>
  <c r="U147"/>
  <c r="X147"/>
  <c r="Y147"/>
  <c r="R148"/>
  <c r="T148"/>
  <c r="U148"/>
  <c r="X148"/>
  <c r="W148" s="1"/>
  <c r="Y148"/>
  <c r="R149"/>
  <c r="T149"/>
  <c r="U149"/>
  <c r="X149"/>
  <c r="Y149"/>
  <c r="R150"/>
  <c r="T150"/>
  <c r="U150"/>
  <c r="X150"/>
  <c r="Y150"/>
  <c r="R151"/>
  <c r="T151"/>
  <c r="U151"/>
  <c r="X151"/>
  <c r="Y151"/>
  <c r="R152"/>
  <c r="T152"/>
  <c r="X152"/>
  <c r="Y152"/>
  <c r="W152" s="1"/>
  <c r="R153"/>
  <c r="X153"/>
  <c r="Y153"/>
  <c r="R154"/>
  <c r="X154"/>
  <c r="Y154"/>
  <c r="R155"/>
  <c r="X155"/>
  <c r="Y155"/>
  <c r="R156"/>
  <c r="X156"/>
  <c r="Y156"/>
  <c r="R157"/>
  <c r="X157"/>
  <c r="Y157"/>
  <c r="W157" s="1"/>
  <c r="R158"/>
  <c r="X158"/>
  <c r="Y158"/>
  <c r="R159"/>
  <c r="X159"/>
  <c r="Y159"/>
  <c r="R160"/>
  <c r="X160"/>
  <c r="W160" s="1"/>
  <c r="Y160"/>
  <c r="R161"/>
  <c r="X161"/>
  <c r="Y161"/>
  <c r="X162"/>
  <c r="W162" s="1"/>
  <c r="Y162"/>
  <c r="X163"/>
  <c r="Y163"/>
  <c r="W163" s="1"/>
  <c r="R169"/>
  <c r="T169"/>
  <c r="U169"/>
  <c r="X169"/>
  <c r="Y169"/>
  <c r="R170"/>
  <c r="T170"/>
  <c r="X170"/>
  <c r="Y170"/>
  <c r="R171"/>
  <c r="T171"/>
  <c r="X171"/>
  <c r="Y171"/>
  <c r="R172"/>
  <c r="T172"/>
  <c r="X172"/>
  <c r="Y172"/>
  <c r="R173"/>
  <c r="T173"/>
  <c r="X173"/>
  <c r="Y173"/>
  <c r="R174"/>
  <c r="T174"/>
  <c r="X174"/>
  <c r="Y174"/>
  <c r="W174" s="1"/>
  <c r="R175"/>
  <c r="T175"/>
  <c r="X175"/>
  <c r="Y175"/>
  <c r="AV175"/>
  <c r="R176"/>
  <c r="T176"/>
  <c r="X176"/>
  <c r="Y176"/>
  <c r="R177"/>
  <c r="T177"/>
  <c r="X177"/>
  <c r="W177" s="1"/>
  <c r="Y177"/>
  <c r="AV177"/>
  <c r="R178"/>
  <c r="T178"/>
  <c r="U178"/>
  <c r="X178"/>
  <c r="Y178"/>
  <c r="R179"/>
  <c r="T179"/>
  <c r="U179"/>
  <c r="X179"/>
  <c r="Y179"/>
  <c r="R180"/>
  <c r="T180"/>
  <c r="U180"/>
  <c r="X180"/>
  <c r="Y180"/>
  <c r="R181"/>
  <c r="T181"/>
  <c r="U181"/>
  <c r="X181"/>
  <c r="Y181"/>
  <c r="R182"/>
  <c r="T182"/>
  <c r="U182"/>
  <c r="X182"/>
  <c r="Y182"/>
  <c r="W182" s="1"/>
  <c r="R183"/>
  <c r="T183"/>
  <c r="U183"/>
  <c r="X183"/>
  <c r="Y183"/>
  <c r="W183" s="1"/>
  <c r="R184"/>
  <c r="T184"/>
  <c r="X184"/>
  <c r="W184" s="1"/>
  <c r="Y184"/>
  <c r="R185"/>
  <c r="T185"/>
  <c r="U185"/>
  <c r="X185"/>
  <c r="W185" s="1"/>
  <c r="Y185"/>
  <c r="R186"/>
  <c r="T186"/>
  <c r="U186"/>
  <c r="X186"/>
  <c r="Y186"/>
  <c r="R187"/>
  <c r="T187"/>
  <c r="U187"/>
  <c r="X187"/>
  <c r="Y187"/>
  <c r="R188"/>
  <c r="T188"/>
  <c r="U188"/>
  <c r="X188"/>
  <c r="W188" s="1"/>
  <c r="Y188"/>
  <c r="R189"/>
  <c r="T189"/>
  <c r="U189"/>
  <c r="X189"/>
  <c r="Y189"/>
  <c r="R190"/>
  <c r="T190"/>
  <c r="U190"/>
  <c r="X190"/>
  <c r="Y190"/>
  <c r="R191"/>
  <c r="T191"/>
  <c r="U191"/>
  <c r="X191"/>
  <c r="Y191"/>
  <c r="R192"/>
  <c r="T192"/>
  <c r="U192"/>
  <c r="X192"/>
  <c r="W192" s="1"/>
  <c r="Y192"/>
  <c r="R193"/>
  <c r="T193"/>
  <c r="U193"/>
  <c r="X193"/>
  <c r="Y193"/>
  <c r="R194"/>
  <c r="T194"/>
  <c r="U194"/>
  <c r="X194"/>
  <c r="Y194"/>
  <c r="R195"/>
  <c r="X195"/>
  <c r="W195" s="1"/>
  <c r="Y195"/>
  <c r="R196"/>
  <c r="X196"/>
  <c r="W196" s="1"/>
  <c r="Y196"/>
  <c r="R197"/>
  <c r="X197"/>
  <c r="Y197"/>
  <c r="R198"/>
  <c r="T198"/>
  <c r="U198"/>
  <c r="X198"/>
  <c r="Y198"/>
  <c r="R199"/>
  <c r="X199"/>
  <c r="Y199"/>
  <c r="R200"/>
  <c r="X200"/>
  <c r="Y200"/>
  <c r="R201"/>
  <c r="X201"/>
  <c r="W201" s="1"/>
  <c r="Y201"/>
  <c r="X202"/>
  <c r="Y202"/>
  <c r="X203"/>
  <c r="Y203"/>
  <c r="X204"/>
  <c r="Y204"/>
  <c r="X205"/>
  <c r="W205" s="1"/>
  <c r="Y205"/>
  <c r="W206"/>
  <c r="R209"/>
  <c r="T209"/>
  <c r="X209"/>
  <c r="Y209"/>
  <c r="R210"/>
  <c r="T210"/>
  <c r="X210"/>
  <c r="Y210"/>
  <c r="R211"/>
  <c r="T211"/>
  <c r="X211"/>
  <c r="Y211"/>
  <c r="R212"/>
  <c r="T212"/>
  <c r="U212"/>
  <c r="X212"/>
  <c r="Y212"/>
  <c r="W212" s="1"/>
  <c r="R213"/>
  <c r="T213"/>
  <c r="U213"/>
  <c r="R214"/>
  <c r="T214"/>
  <c r="X214"/>
  <c r="Y214"/>
  <c r="R215"/>
  <c r="T215"/>
  <c r="U215"/>
  <c r="X215"/>
  <c r="Y215"/>
  <c r="W215" s="1"/>
  <c r="R216"/>
  <c r="T216"/>
  <c r="X216"/>
  <c r="Y216"/>
  <c r="W216" s="1"/>
  <c r="R217"/>
  <c r="T217"/>
  <c r="U217"/>
  <c r="X217"/>
  <c r="Y217"/>
  <c r="R218"/>
  <c r="T218"/>
  <c r="X218"/>
  <c r="Y218"/>
  <c r="R219"/>
  <c r="T219"/>
  <c r="X219"/>
  <c r="Y219"/>
  <c r="R220"/>
  <c r="T220"/>
  <c r="X220"/>
  <c r="W220" s="1"/>
  <c r="Y220"/>
  <c r="R221"/>
  <c r="T221"/>
  <c r="X221"/>
  <c r="W221" s="1"/>
  <c r="Y221"/>
  <c r="R222"/>
  <c r="T222"/>
  <c r="X222"/>
  <c r="Y222"/>
  <c r="R223"/>
  <c r="T223"/>
  <c r="X223"/>
  <c r="Y223"/>
  <c r="R224"/>
  <c r="T224"/>
  <c r="X224"/>
  <c r="Y224"/>
  <c r="R225"/>
  <c r="T225"/>
  <c r="X225"/>
  <c r="W225" s="1"/>
  <c r="Y225"/>
  <c r="R226"/>
  <c r="T226"/>
  <c r="X226"/>
  <c r="W226" s="1"/>
  <c r="Y226"/>
  <c r="R227"/>
  <c r="T227"/>
  <c r="X227"/>
  <c r="Y227"/>
  <c r="R228"/>
  <c r="T228"/>
  <c r="U228"/>
  <c r="X228"/>
  <c r="W228" s="1"/>
  <c r="Y228"/>
  <c r="R229"/>
  <c r="T229"/>
  <c r="U229"/>
  <c r="X229"/>
  <c r="Y229"/>
  <c r="R230"/>
  <c r="T230"/>
  <c r="U230"/>
  <c r="X230"/>
  <c r="Y230"/>
  <c r="R231"/>
  <c r="T231"/>
  <c r="U231"/>
  <c r="X231"/>
  <c r="Y231"/>
  <c r="R232"/>
  <c r="T232"/>
  <c r="U232"/>
  <c r="X232"/>
  <c r="Y232"/>
  <c r="R233"/>
  <c r="T233"/>
  <c r="U233"/>
  <c r="X233"/>
  <c r="Y233"/>
  <c r="R234"/>
  <c r="T234"/>
  <c r="U234"/>
  <c r="X234"/>
  <c r="Y234"/>
  <c r="W234" s="1"/>
  <c r="R235"/>
  <c r="T235"/>
  <c r="U235"/>
  <c r="X235"/>
  <c r="Y235"/>
  <c r="R236"/>
  <c r="T236"/>
  <c r="U236"/>
  <c r="X236"/>
  <c r="W236" s="1"/>
  <c r="Y236"/>
  <c r="R237"/>
  <c r="T237"/>
  <c r="U237"/>
  <c r="X237"/>
  <c r="Y237"/>
  <c r="R238"/>
  <c r="T238"/>
  <c r="U238"/>
  <c r="X238"/>
  <c r="Y238"/>
  <c r="W238" s="1"/>
  <c r="R239"/>
  <c r="T239"/>
  <c r="U239"/>
  <c r="X239"/>
  <c r="Y239"/>
  <c r="R240"/>
  <c r="T240"/>
  <c r="U240"/>
  <c r="X240"/>
  <c r="W240" s="1"/>
  <c r="Y240"/>
  <c r="R241"/>
  <c r="T241"/>
  <c r="U241"/>
  <c r="X241"/>
  <c r="Y241"/>
  <c r="AW241"/>
  <c r="R242"/>
  <c r="T242"/>
  <c r="U242"/>
  <c r="X242"/>
  <c r="Y242"/>
  <c r="R243"/>
  <c r="T243"/>
  <c r="U243"/>
  <c r="X243"/>
  <c r="W243" s="1"/>
  <c r="Y243"/>
  <c r="R244"/>
  <c r="T244"/>
  <c r="U244"/>
  <c r="X244"/>
  <c r="Y244"/>
  <c r="R245"/>
  <c r="T245"/>
  <c r="U245"/>
  <c r="X245"/>
  <c r="Y245"/>
  <c r="R246"/>
  <c r="T246"/>
  <c r="U246"/>
  <c r="X246"/>
  <c r="W246" s="1"/>
  <c r="Y246"/>
  <c r="R247"/>
  <c r="T247"/>
  <c r="U247"/>
  <c r="X247"/>
  <c r="W247" s="1"/>
  <c r="Y247"/>
  <c r="R248"/>
  <c r="T248"/>
  <c r="U248"/>
  <c r="X248"/>
  <c r="Y248"/>
  <c r="R249"/>
  <c r="T249"/>
  <c r="U249"/>
  <c r="X249"/>
  <c r="Y249"/>
  <c r="W249" s="1"/>
  <c r="R250"/>
  <c r="T250"/>
  <c r="U250"/>
  <c r="X250"/>
  <c r="Y250"/>
  <c r="R251"/>
  <c r="T251"/>
  <c r="U251"/>
  <c r="X251"/>
  <c r="W251" s="1"/>
  <c r="Y251"/>
  <c r="R252"/>
  <c r="T252"/>
  <c r="U252"/>
  <c r="X252"/>
  <c r="Y252"/>
  <c r="R253"/>
  <c r="T253"/>
  <c r="U253"/>
  <c r="X253"/>
  <c r="Y253"/>
  <c r="W253" s="1"/>
  <c r="R254"/>
  <c r="T254"/>
  <c r="U254"/>
  <c r="X254"/>
  <c r="Y254"/>
  <c r="R255"/>
  <c r="T255"/>
  <c r="U255"/>
  <c r="X255"/>
  <c r="Y255"/>
  <c r="R256"/>
  <c r="T256"/>
  <c r="U256"/>
  <c r="X256"/>
  <c r="Y256"/>
  <c r="R257"/>
  <c r="T257"/>
  <c r="X257"/>
  <c r="Y257"/>
  <c r="R258"/>
  <c r="T258"/>
  <c r="X258"/>
  <c r="Y258"/>
  <c r="R259"/>
  <c r="T259"/>
  <c r="X259"/>
  <c r="Y259"/>
  <c r="R260"/>
  <c r="T260"/>
  <c r="X260"/>
  <c r="Y260"/>
  <c r="R261"/>
  <c r="X261"/>
  <c r="W261" s="1"/>
  <c r="Y261"/>
  <c r="R262"/>
  <c r="X262"/>
  <c r="Y262"/>
  <c r="R263"/>
  <c r="X263"/>
  <c r="Y263"/>
  <c r="W263" s="1"/>
  <c r="R264"/>
  <c r="X264"/>
  <c r="Y264"/>
  <c r="R265"/>
  <c r="X265"/>
  <c r="W265" s="1"/>
  <c r="Y265"/>
  <c r="X266"/>
  <c r="Y266"/>
  <c r="X267"/>
  <c r="Y267"/>
  <c r="X268"/>
  <c r="Y268"/>
  <c r="X269"/>
  <c r="W269" s="1"/>
  <c r="Y269"/>
  <c r="X270"/>
  <c r="Y270"/>
  <c r="X271"/>
  <c r="W271" s="1"/>
  <c r="Y271"/>
  <c r="X272"/>
  <c r="Y272"/>
  <c r="W272" s="1"/>
  <c r="X273"/>
  <c r="W273" s="1"/>
  <c r="Y273"/>
  <c r="X274"/>
  <c r="Y274"/>
  <c r="W274" s="1"/>
  <c r="X275"/>
  <c r="Y275"/>
  <c r="X276"/>
  <c r="Y276"/>
  <c r="W276" s="1"/>
  <c r="Y277"/>
  <c r="R290"/>
  <c r="T290"/>
  <c r="U290"/>
  <c r="X290"/>
  <c r="Y290"/>
  <c r="R291"/>
  <c r="T291"/>
  <c r="X291"/>
  <c r="W291" s="1"/>
  <c r="Y291"/>
  <c r="R292"/>
  <c r="T292"/>
  <c r="X292"/>
  <c r="W292" s="1"/>
  <c r="Y292"/>
  <c r="R293"/>
  <c r="T293"/>
  <c r="U293"/>
  <c r="X293"/>
  <c r="R294"/>
  <c r="T294"/>
  <c r="U294"/>
  <c r="X294"/>
  <c r="Y294"/>
  <c r="R295"/>
  <c r="T295"/>
  <c r="X295"/>
  <c r="Y295"/>
  <c r="R296"/>
  <c r="T296"/>
  <c r="U296"/>
  <c r="X296"/>
  <c r="Y296"/>
  <c r="R297"/>
  <c r="T297"/>
  <c r="X297"/>
  <c r="Y297"/>
  <c r="W297" s="1"/>
  <c r="R298"/>
  <c r="T298"/>
  <c r="X298"/>
  <c r="Y298"/>
  <c r="R299"/>
  <c r="T299"/>
  <c r="X299"/>
  <c r="Y299"/>
  <c r="W299" s="1"/>
  <c r="R300"/>
  <c r="T300"/>
  <c r="X300"/>
  <c r="Y300"/>
  <c r="W300" s="1"/>
  <c r="R301"/>
  <c r="T301"/>
  <c r="U301"/>
  <c r="X301"/>
  <c r="Y301"/>
  <c r="R302"/>
  <c r="T302"/>
  <c r="U302"/>
  <c r="X302"/>
  <c r="W302" s="1"/>
  <c r="Y302"/>
  <c r="R303"/>
  <c r="T303"/>
  <c r="U303"/>
  <c r="X303"/>
  <c r="Y303"/>
  <c r="R304"/>
  <c r="T304"/>
  <c r="U304"/>
  <c r="X304"/>
  <c r="Y304"/>
  <c r="W304" s="1"/>
  <c r="R305"/>
  <c r="T305"/>
  <c r="U305"/>
  <c r="X305"/>
  <c r="Y305"/>
  <c r="R306"/>
  <c r="T306"/>
  <c r="U306"/>
  <c r="X306"/>
  <c r="W306" s="1"/>
  <c r="Y306"/>
  <c r="R307"/>
  <c r="T307"/>
  <c r="U307"/>
  <c r="X307"/>
  <c r="Y307"/>
  <c r="R308"/>
  <c r="T308"/>
  <c r="U308"/>
  <c r="X308"/>
  <c r="Y308"/>
  <c r="W308" s="1"/>
  <c r="R309"/>
  <c r="T309"/>
  <c r="U309"/>
  <c r="X309"/>
  <c r="W309" s="1"/>
  <c r="Y309"/>
  <c r="R310"/>
  <c r="T310"/>
  <c r="U310"/>
  <c r="X310"/>
  <c r="W310" s="1"/>
  <c r="Y310"/>
  <c r="R311"/>
  <c r="T311"/>
  <c r="U311"/>
  <c r="X311"/>
  <c r="Y311"/>
  <c r="R312"/>
  <c r="T312"/>
  <c r="X312"/>
  <c r="Y312"/>
  <c r="R313"/>
  <c r="T313"/>
  <c r="X313"/>
  <c r="Y313"/>
  <c r="R314"/>
  <c r="T314"/>
  <c r="X314"/>
  <c r="Y314"/>
  <c r="R315"/>
  <c r="T315"/>
  <c r="X315"/>
  <c r="Y315"/>
  <c r="R316"/>
  <c r="T316"/>
  <c r="U316"/>
  <c r="X316"/>
  <c r="Y316"/>
  <c r="R317"/>
  <c r="T317"/>
  <c r="X317"/>
  <c r="Y317"/>
  <c r="W317" s="1"/>
  <c r="R318"/>
  <c r="T318"/>
  <c r="X318"/>
  <c r="Y318"/>
  <c r="R319"/>
  <c r="T319"/>
  <c r="X319"/>
  <c r="Y319"/>
  <c r="W319" s="1"/>
  <c r="R320"/>
  <c r="T320"/>
  <c r="X320"/>
  <c r="Y320"/>
  <c r="W320" s="1"/>
  <c r="R321"/>
  <c r="T321"/>
  <c r="X321"/>
  <c r="Y321"/>
  <c r="W321" s="1"/>
  <c r="R322"/>
  <c r="X322"/>
  <c r="Y322"/>
  <c r="R323"/>
  <c r="X323"/>
  <c r="Y323"/>
  <c r="R324"/>
  <c r="X324"/>
  <c r="W324" s="1"/>
  <c r="Y324"/>
  <c r="R325"/>
  <c r="X325"/>
  <c r="Y325"/>
  <c r="W325" s="1"/>
  <c r="R326"/>
  <c r="X326"/>
  <c r="Y326"/>
  <c r="R327"/>
  <c r="X327"/>
  <c r="Y327"/>
  <c r="X328"/>
  <c r="Y328"/>
  <c r="W328" s="1"/>
  <c r="R343"/>
  <c r="T343"/>
  <c r="U343"/>
  <c r="X343"/>
  <c r="W343" s="1"/>
  <c r="Y343"/>
  <c r="R344"/>
  <c r="T344"/>
  <c r="X344"/>
  <c r="Y344"/>
  <c r="R345"/>
  <c r="T345"/>
  <c r="U345"/>
  <c r="X345"/>
  <c r="W345" s="1"/>
  <c r="Y345"/>
  <c r="R346"/>
  <c r="T346"/>
  <c r="U346"/>
  <c r="X346"/>
  <c r="Y346"/>
  <c r="R347"/>
  <c r="T347"/>
  <c r="X347"/>
  <c r="Y347"/>
  <c r="R348"/>
  <c r="T348"/>
  <c r="U348"/>
  <c r="X348"/>
  <c r="Y348"/>
  <c r="R349"/>
  <c r="T349"/>
  <c r="X349"/>
  <c r="Y349"/>
  <c r="R350"/>
  <c r="T350"/>
  <c r="X350"/>
  <c r="Y350"/>
  <c r="W350" s="1"/>
  <c r="R351"/>
  <c r="T351"/>
  <c r="X351"/>
  <c r="Y351"/>
  <c r="W351" s="1"/>
  <c r="R352"/>
  <c r="T352"/>
  <c r="U352"/>
  <c r="X352"/>
  <c r="Y352"/>
  <c r="R353"/>
  <c r="T353"/>
  <c r="X353"/>
  <c r="W353" s="1"/>
  <c r="Y353"/>
  <c r="R354"/>
  <c r="T354"/>
  <c r="U354"/>
  <c r="X354"/>
  <c r="W354" s="1"/>
  <c r="Y354"/>
  <c r="R355"/>
  <c r="T355"/>
  <c r="X355"/>
  <c r="W355" s="1"/>
  <c r="Y355"/>
  <c r="R356"/>
  <c r="T356"/>
  <c r="X356"/>
  <c r="W356" s="1"/>
  <c r="Y356"/>
  <c r="R357"/>
  <c r="T357"/>
  <c r="X357"/>
  <c r="W357" s="1"/>
  <c r="Y357"/>
  <c r="R358"/>
  <c r="T358"/>
  <c r="X358"/>
  <c r="Y358"/>
  <c r="R359"/>
  <c r="T359"/>
  <c r="X359"/>
  <c r="W359" s="1"/>
  <c r="Y359"/>
  <c r="R360"/>
  <c r="T360"/>
  <c r="X360"/>
  <c r="Y360"/>
  <c r="R361"/>
  <c r="T361"/>
  <c r="X361"/>
  <c r="W361" s="1"/>
  <c r="Y361"/>
  <c r="R362"/>
  <c r="T362"/>
  <c r="X362"/>
  <c r="W362" s="1"/>
  <c r="Y362"/>
  <c r="R363"/>
  <c r="T363"/>
  <c r="X363"/>
  <c r="W363" s="1"/>
  <c r="Y363"/>
  <c r="R364"/>
  <c r="T364"/>
  <c r="X364"/>
  <c r="Y364"/>
  <c r="R365"/>
  <c r="T365"/>
  <c r="U365"/>
  <c r="X365"/>
  <c r="Y365"/>
  <c r="R366"/>
  <c r="T366"/>
  <c r="U366"/>
  <c r="X366"/>
  <c r="Y366"/>
  <c r="W366" s="1"/>
  <c r="R367"/>
  <c r="T367"/>
  <c r="X367"/>
  <c r="Y367"/>
  <c r="W367" s="1"/>
  <c r="R368"/>
  <c r="X368"/>
  <c r="Y368"/>
  <c r="R369"/>
  <c r="X369"/>
  <c r="W369" s="1"/>
  <c r="Y369"/>
  <c r="R370"/>
  <c r="X370"/>
  <c r="W370" s="1"/>
  <c r="Y370"/>
  <c r="R371"/>
  <c r="X371"/>
  <c r="Y371"/>
  <c r="R372"/>
  <c r="X372"/>
  <c r="Y372"/>
  <c r="R381"/>
  <c r="T381"/>
  <c r="U381"/>
  <c r="X381"/>
  <c r="Y381"/>
  <c r="R382"/>
  <c r="T382"/>
  <c r="X382"/>
  <c r="Y382"/>
  <c r="W382" s="1"/>
  <c r="R383"/>
  <c r="T383"/>
  <c r="X383"/>
  <c r="Y383"/>
  <c r="W383" s="1"/>
  <c r="R384"/>
  <c r="T384"/>
  <c r="U384"/>
  <c r="X384"/>
  <c r="W384" s="1"/>
  <c r="Y384"/>
  <c r="R385"/>
  <c r="T385"/>
  <c r="U385"/>
  <c r="X385"/>
  <c r="W385" s="1"/>
  <c r="Y385"/>
  <c r="R386"/>
  <c r="T386"/>
  <c r="X386"/>
  <c r="W386" s="1"/>
  <c r="Y386"/>
  <c r="R387"/>
  <c r="T387"/>
  <c r="X387"/>
  <c r="W387" s="1"/>
  <c r="Y387"/>
  <c r="R388"/>
  <c r="T388"/>
  <c r="X388"/>
  <c r="Y388"/>
  <c r="R389"/>
  <c r="T389"/>
  <c r="U389"/>
  <c r="X389"/>
  <c r="Y389"/>
  <c r="R390"/>
  <c r="T390"/>
  <c r="U390"/>
  <c r="X390"/>
  <c r="Y390"/>
  <c r="R391"/>
  <c r="T391"/>
  <c r="U391"/>
  <c r="X391"/>
  <c r="W391" s="1"/>
  <c r="Y391"/>
  <c r="R392"/>
  <c r="T392"/>
  <c r="U392"/>
  <c r="X392"/>
  <c r="W392" s="1"/>
  <c r="Y392"/>
  <c r="R393"/>
  <c r="T393"/>
  <c r="U393"/>
  <c r="X393"/>
  <c r="Y393"/>
  <c r="R394"/>
  <c r="T394"/>
  <c r="U394"/>
  <c r="X394"/>
  <c r="Y394"/>
  <c r="W394" s="1"/>
  <c r="R395"/>
  <c r="T395"/>
  <c r="U395"/>
  <c r="X395"/>
  <c r="Y395"/>
  <c r="R396"/>
  <c r="T396"/>
  <c r="U396"/>
  <c r="X396"/>
  <c r="Y396"/>
  <c r="R397"/>
  <c r="T397"/>
  <c r="U397"/>
  <c r="X397"/>
  <c r="Y397"/>
  <c r="R398"/>
  <c r="T398"/>
  <c r="U398"/>
  <c r="X398"/>
  <c r="Y398"/>
  <c r="R399"/>
  <c r="T399"/>
  <c r="U399"/>
  <c r="X399"/>
  <c r="W399" s="1"/>
  <c r="Y399"/>
  <c r="R400"/>
  <c r="T400"/>
  <c r="U400"/>
  <c r="X400"/>
  <c r="W400" s="1"/>
  <c r="Y400"/>
  <c r="R401"/>
  <c r="T401"/>
  <c r="U401"/>
  <c r="X401"/>
  <c r="Y401"/>
  <c r="R402"/>
  <c r="T402"/>
  <c r="U402"/>
  <c r="X402"/>
  <c r="Y402"/>
  <c r="W402" s="1"/>
  <c r="R403"/>
  <c r="T403"/>
  <c r="U403"/>
  <c r="X403"/>
  <c r="Y403"/>
  <c r="R404"/>
  <c r="T404"/>
  <c r="U404"/>
  <c r="X404"/>
  <c r="Y404"/>
  <c r="R405"/>
  <c r="T405"/>
  <c r="U405"/>
  <c r="X405"/>
  <c r="Y405"/>
  <c r="R406"/>
  <c r="T406"/>
  <c r="U406"/>
  <c r="X406"/>
  <c r="Y406"/>
  <c r="R407"/>
  <c r="T407"/>
  <c r="U407"/>
  <c r="X407"/>
  <c r="W407" s="1"/>
  <c r="Y407"/>
  <c r="R408"/>
  <c r="T408"/>
  <c r="U408"/>
  <c r="X408"/>
  <c r="Y408"/>
  <c r="R409"/>
  <c r="T409"/>
  <c r="U409"/>
  <c r="X409"/>
  <c r="Y409"/>
  <c r="R410"/>
  <c r="T410"/>
  <c r="U410"/>
  <c r="X410"/>
  <c r="Y410"/>
  <c r="R411"/>
  <c r="T411"/>
  <c r="U411"/>
  <c r="X411"/>
  <c r="W411" s="1"/>
  <c r="Y411"/>
  <c r="R412"/>
  <c r="T412"/>
  <c r="U412"/>
  <c r="X412"/>
  <c r="W412" s="1"/>
  <c r="Y412"/>
  <c r="R413"/>
  <c r="T413"/>
  <c r="U413"/>
  <c r="X413"/>
  <c r="Y413"/>
  <c r="R414"/>
  <c r="X414"/>
  <c r="Y414"/>
  <c r="R415"/>
  <c r="X415"/>
  <c r="Y415"/>
  <c r="R416"/>
  <c r="T416"/>
  <c r="U416"/>
  <c r="X416"/>
  <c r="W416" s="1"/>
  <c r="Y416"/>
  <c r="R417"/>
  <c r="X417"/>
  <c r="Y417"/>
  <c r="R418"/>
  <c r="X418"/>
  <c r="Y418"/>
  <c r="R419"/>
  <c r="X419"/>
  <c r="Y419"/>
  <c r="R420"/>
  <c r="X420"/>
  <c r="W420" s="1"/>
  <c r="Y420"/>
  <c r="R421"/>
  <c r="X421"/>
  <c r="Y421"/>
  <c r="R422"/>
  <c r="X422"/>
  <c r="Y422"/>
  <c r="R423"/>
  <c r="X423"/>
  <c r="Y423"/>
  <c r="R424"/>
  <c r="X424"/>
  <c r="Y424"/>
  <c r="R425"/>
  <c r="X425"/>
  <c r="W425" s="1"/>
  <c r="Y425"/>
  <c r="R426"/>
  <c r="X426"/>
  <c r="Y426"/>
  <c r="W426" s="1"/>
  <c r="R427"/>
  <c r="X427"/>
  <c r="Y427"/>
  <c r="R428"/>
  <c r="X428"/>
  <c r="W428" s="1"/>
  <c r="Y428"/>
  <c r="R429"/>
  <c r="X429"/>
  <c r="W429" s="1"/>
  <c r="Y429"/>
  <c r="R430"/>
  <c r="X430"/>
  <c r="Y430"/>
  <c r="R431"/>
  <c r="X431"/>
  <c r="Y431"/>
  <c r="R432"/>
  <c r="X432"/>
  <c r="W432" s="1"/>
  <c r="Y432"/>
  <c r="R433"/>
  <c r="X433"/>
  <c r="W433" s="1"/>
  <c r="Y433"/>
  <c r="R434"/>
  <c r="X434"/>
  <c r="Y434"/>
  <c r="W434" s="1"/>
  <c r="X435"/>
  <c r="Y435"/>
  <c r="X436"/>
  <c r="Y436"/>
  <c r="W436" s="1"/>
  <c r="X437"/>
  <c r="Y437"/>
  <c r="X438"/>
  <c r="Y438"/>
  <c r="W438" s="1"/>
  <c r="X439"/>
  <c r="W439" s="1"/>
  <c r="Y439"/>
  <c r="X440"/>
  <c r="Y440"/>
  <c r="W440" s="1"/>
  <c r="X441"/>
  <c r="Y441"/>
  <c r="X442"/>
  <c r="Y442"/>
  <c r="X443"/>
  <c r="W443" s="1"/>
  <c r="Y443"/>
  <c r="X444"/>
  <c r="Y444"/>
  <c r="X445"/>
  <c r="W445" s="1"/>
  <c r="Y445"/>
  <c r="R466"/>
  <c r="T466"/>
  <c r="U466"/>
  <c r="X466"/>
  <c r="Y466"/>
  <c r="R467"/>
  <c r="T467"/>
  <c r="U467"/>
  <c r="X467"/>
  <c r="Y467"/>
  <c r="R468"/>
  <c r="T468"/>
  <c r="X468"/>
  <c r="Y468"/>
  <c r="R469"/>
  <c r="T469"/>
  <c r="X469"/>
  <c r="Y469"/>
  <c r="W469" s="1"/>
  <c r="R470"/>
  <c r="T470"/>
  <c r="X470"/>
  <c r="Y470"/>
  <c r="W470" s="1"/>
  <c r="R471"/>
  <c r="T471"/>
  <c r="X471"/>
  <c r="Y471"/>
  <c r="W471" s="1"/>
  <c r="R472"/>
  <c r="T472"/>
  <c r="X472"/>
  <c r="Y472"/>
  <c r="W472" s="1"/>
  <c r="R473"/>
  <c r="T473"/>
  <c r="X473"/>
  <c r="Y473"/>
  <c r="W473" s="1"/>
  <c r="R474"/>
  <c r="T474"/>
  <c r="X474"/>
  <c r="Y474"/>
  <c r="R475"/>
  <c r="T475"/>
  <c r="X475"/>
  <c r="Y475"/>
  <c r="W475" s="1"/>
  <c r="R476"/>
  <c r="T476"/>
  <c r="U476"/>
  <c r="X476"/>
  <c r="W476" s="1"/>
  <c r="Y476"/>
  <c r="R477"/>
  <c r="T477"/>
  <c r="U477"/>
  <c r="X477"/>
  <c r="W477" s="1"/>
  <c r="Y477"/>
  <c r="R478"/>
  <c r="T478"/>
  <c r="U478"/>
  <c r="X478"/>
  <c r="Y478"/>
  <c r="R479"/>
  <c r="T479"/>
  <c r="U479"/>
  <c r="X479"/>
  <c r="Y479"/>
  <c r="W479" s="1"/>
  <c r="R480"/>
  <c r="T480"/>
  <c r="X480"/>
  <c r="Y480"/>
  <c r="R481"/>
  <c r="T481"/>
  <c r="U481"/>
  <c r="X481"/>
  <c r="W481" s="1"/>
  <c r="Y481"/>
  <c r="R482"/>
  <c r="T482"/>
  <c r="U482"/>
  <c r="X482"/>
  <c r="W482" s="1"/>
  <c r="Y482"/>
  <c r="R483"/>
  <c r="T483"/>
  <c r="U483"/>
  <c r="X483"/>
  <c r="Y483"/>
  <c r="AP483"/>
  <c r="AR483" s="1"/>
  <c r="AS483" s="1"/>
  <c r="R484"/>
  <c r="T484"/>
  <c r="U484"/>
  <c r="X484"/>
  <c r="W484" s="1"/>
  <c r="Y484"/>
  <c r="R485"/>
  <c r="T485"/>
  <c r="U485"/>
  <c r="X485"/>
  <c r="W485" s="1"/>
  <c r="Y485"/>
  <c r="R486"/>
  <c r="T486"/>
  <c r="U486"/>
  <c r="X486"/>
  <c r="Y486"/>
  <c r="R487"/>
  <c r="T487"/>
  <c r="U487"/>
  <c r="X487"/>
  <c r="Y487"/>
  <c r="W487" s="1"/>
  <c r="R488"/>
  <c r="T488"/>
  <c r="U488"/>
  <c r="X488"/>
  <c r="W488" s="1"/>
  <c r="Y488"/>
  <c r="R489"/>
  <c r="T489"/>
  <c r="U489"/>
  <c r="X489"/>
  <c r="Y489"/>
  <c r="R490"/>
  <c r="T490"/>
  <c r="U490"/>
  <c r="X490"/>
  <c r="Y490"/>
  <c r="R491"/>
  <c r="T491"/>
  <c r="U491"/>
  <c r="X491"/>
  <c r="Y491"/>
  <c r="W491" s="1"/>
  <c r="R492"/>
  <c r="T492"/>
  <c r="U492"/>
  <c r="X492"/>
  <c r="Y492"/>
  <c r="R493"/>
  <c r="T493"/>
  <c r="U493"/>
  <c r="X493"/>
  <c r="W493" s="1"/>
  <c r="Y493"/>
  <c r="AP493"/>
  <c r="AR493" s="1"/>
  <c r="AS493" s="1"/>
  <c r="R494"/>
  <c r="T494"/>
  <c r="U494"/>
  <c r="X494"/>
  <c r="Y494"/>
  <c r="R495"/>
  <c r="T495"/>
  <c r="U495"/>
  <c r="X495"/>
  <c r="Y495"/>
  <c r="R496"/>
  <c r="X496"/>
  <c r="Y496"/>
  <c r="W496" s="1"/>
  <c r="R497"/>
  <c r="X497"/>
  <c r="Y497"/>
  <c r="R498"/>
  <c r="X498"/>
  <c r="W498" s="1"/>
  <c r="Y498"/>
  <c r="R499"/>
  <c r="X499"/>
  <c r="W499" s="1"/>
  <c r="Y499"/>
  <c r="R500"/>
  <c r="X500"/>
  <c r="Y500"/>
  <c r="R501"/>
  <c r="X501"/>
  <c r="Y501"/>
  <c r="X502"/>
  <c r="Y502"/>
  <c r="U15" i="20"/>
  <c r="K15"/>
  <c r="C42" i="19"/>
  <c r="F21" i="58"/>
  <c r="H10" i="60"/>
  <c r="H5"/>
  <c r="P22" i="20"/>
  <c r="O30"/>
  <c r="P14" i="19"/>
  <c r="J27"/>
  <c r="P28" i="20"/>
  <c r="P26"/>
  <c r="P23"/>
  <c r="P27"/>
  <c r="P24"/>
  <c r="P21"/>
  <c r="N30"/>
  <c r="P25"/>
  <c r="B19"/>
  <c r="P29"/>
  <c r="P20"/>
  <c r="M30"/>
  <c r="L30"/>
  <c r="J11" i="36"/>
  <c r="D14" i="57"/>
  <c r="G6"/>
  <c r="H6"/>
  <c r="H4" i="60"/>
  <c r="J20" i="19"/>
  <c r="R10"/>
  <c r="J24"/>
  <c r="R7"/>
  <c r="J21"/>
  <c r="R12"/>
  <c r="J19"/>
  <c r="J18"/>
  <c r="F22"/>
  <c r="D41"/>
  <c r="H23" i="26"/>
  <c r="J15"/>
  <c r="E21" s="1"/>
  <c r="G16"/>
  <c r="K8" i="46"/>
  <c r="K10"/>
  <c r="J10"/>
  <c r="K16" i="23"/>
  <c r="Q15"/>
  <c r="E16"/>
  <c r="R15"/>
  <c r="C16"/>
  <c r="O16"/>
  <c r="M16"/>
  <c r="L16"/>
  <c r="H14" i="30"/>
  <c r="F15"/>
  <c r="E15" i="27"/>
  <c r="H14"/>
  <c r="H15" s="1"/>
  <c r="D15"/>
  <c r="F16" i="30"/>
  <c r="AK7" i="20"/>
  <c r="AG15"/>
  <c r="AK10"/>
  <c r="E19"/>
  <c r="E21"/>
  <c r="AK11"/>
  <c r="AJ15"/>
  <c r="E20"/>
  <c r="C19"/>
  <c r="AK12"/>
  <c r="AK8"/>
  <c r="AK9"/>
  <c r="AK6"/>
  <c r="AK14"/>
  <c r="AK13"/>
  <c r="B20"/>
  <c r="C20"/>
  <c r="D19"/>
  <c r="AH15"/>
  <c r="G16" i="23"/>
  <c r="I16"/>
  <c r="G15" i="30"/>
  <c r="B21" i="20"/>
  <c r="F19"/>
  <c r="H9" i="60"/>
  <c r="L24" i="58"/>
  <c r="H16" i="32"/>
  <c r="C25"/>
  <c r="E16"/>
  <c r="D4" i="60" s="1"/>
  <c r="H16" s="1"/>
  <c r="M16" i="32"/>
  <c r="E15" i="31"/>
  <c r="D3" i="60" s="1"/>
  <c r="H15" s="1"/>
  <c r="C19" i="31"/>
  <c r="C17"/>
  <c r="Q14" i="19"/>
  <c r="C41" s="1"/>
  <c r="R9"/>
  <c r="R11"/>
  <c r="C43"/>
  <c r="D11" i="60"/>
  <c r="W35" i="49"/>
  <c r="W68"/>
  <c r="W409"/>
  <c r="W405"/>
  <c r="W368"/>
  <c r="W347"/>
  <c r="W315"/>
  <c r="W214"/>
  <c r="W190"/>
  <c r="W181"/>
  <c r="W97"/>
  <c r="W397"/>
  <c r="W346"/>
  <c r="W326"/>
  <c r="W264"/>
  <c r="W211"/>
  <c r="W209"/>
  <c r="W115"/>
  <c r="W408"/>
  <c r="W404"/>
  <c r="W360"/>
  <c r="W358"/>
  <c r="W327"/>
  <c r="W323"/>
  <c r="W290"/>
  <c r="W275"/>
  <c r="W255"/>
  <c r="W134"/>
  <c r="W112"/>
  <c r="W49"/>
  <c r="W415"/>
  <c r="W143"/>
  <c r="W132"/>
  <c r="W98"/>
  <c r="W365"/>
  <c r="W395"/>
  <c r="W147"/>
  <c r="W410"/>
  <c r="W398"/>
  <c r="W381"/>
  <c r="W371"/>
  <c r="W298"/>
  <c r="W296"/>
  <c r="W153"/>
  <c r="W150"/>
  <c r="W146"/>
  <c r="W117"/>
  <c r="W111"/>
  <c r="W57"/>
  <c r="W46"/>
  <c r="W495"/>
  <c r="W474"/>
  <c r="W468"/>
  <c r="W467"/>
  <c r="W54"/>
  <c r="W22"/>
  <c r="W7"/>
  <c r="W293"/>
  <c r="W15"/>
  <c r="W11"/>
  <c r="W4"/>
  <c r="W101"/>
  <c r="W502"/>
  <c r="W492"/>
  <c r="W421"/>
  <c r="W417"/>
  <c r="W242"/>
  <c r="W239"/>
  <c r="W224"/>
  <c r="W222"/>
  <c r="W218"/>
  <c r="W217"/>
  <c r="W204"/>
  <c r="W199"/>
  <c r="W191"/>
  <c r="W161"/>
  <c r="W91"/>
  <c r="W89"/>
  <c r="W87"/>
  <c r="W86"/>
  <c r="W71"/>
  <c r="W44"/>
  <c r="W39"/>
  <c r="W38"/>
  <c r="W497"/>
  <c r="W431"/>
  <c r="W427"/>
  <c r="W423"/>
  <c r="W419"/>
  <c r="W414"/>
  <c r="W260"/>
  <c r="W257"/>
  <c r="W210"/>
  <c r="W203"/>
  <c r="W186"/>
  <c r="W96"/>
  <c r="W95"/>
  <c r="W74"/>
  <c r="W72"/>
  <c r="W70"/>
  <c r="W66"/>
  <c r="W64"/>
  <c r="W58"/>
  <c r="W50"/>
  <c r="W45"/>
  <c r="W40"/>
  <c r="W21"/>
  <c r="W10"/>
  <c r="W2"/>
  <c r="W441"/>
  <c r="W437"/>
  <c r="W393"/>
  <c r="W389"/>
  <c r="W312"/>
  <c r="W307"/>
  <c r="W303"/>
  <c r="W295"/>
  <c r="W294"/>
  <c r="W270"/>
  <c r="W193"/>
  <c r="W189"/>
  <c r="W180"/>
  <c r="W171"/>
  <c r="W158"/>
  <c r="W154"/>
  <c r="W149"/>
  <c r="W145"/>
  <c r="W144"/>
  <c r="W137"/>
  <c r="W135"/>
  <c r="W104"/>
  <c r="W103"/>
  <c r="W100"/>
  <c r="W94"/>
  <c r="W75"/>
  <c r="W51"/>
  <c r="W47"/>
  <c r="W43"/>
  <c r="W26"/>
  <c r="W23"/>
  <c r="W501"/>
  <c r="W500"/>
  <c r="W494"/>
  <c r="W490"/>
  <c r="W486"/>
  <c r="W478"/>
  <c r="W418"/>
  <c r="W413"/>
  <c r="W406"/>
  <c r="W403"/>
  <c r="W352"/>
  <c r="W344"/>
  <c r="W318"/>
  <c r="W316"/>
  <c r="W259"/>
  <c r="W258"/>
  <c r="W256"/>
  <c r="W252"/>
  <c r="W248"/>
  <c r="W245"/>
  <c r="W230"/>
  <c r="W194"/>
  <c r="W131"/>
  <c r="W129"/>
  <c r="W128"/>
  <c r="W109"/>
  <c r="W69"/>
  <c r="W67"/>
  <c r="W18"/>
  <c r="W17"/>
  <c r="W3"/>
  <c r="W435"/>
  <c r="W372"/>
  <c r="W36"/>
  <c r="W20"/>
  <c r="W424"/>
  <c r="W267"/>
  <c r="W176"/>
  <c r="W141"/>
  <c r="W119"/>
  <c r="W489"/>
  <c r="W466"/>
  <c r="W430"/>
  <c r="W422"/>
  <c r="W401"/>
  <c r="W390"/>
  <c r="W364"/>
  <c r="W322"/>
  <c r="W314"/>
  <c r="W313"/>
  <c r="W311"/>
  <c r="W305"/>
  <c r="W301"/>
  <c r="W268"/>
  <c r="W266"/>
  <c r="W235"/>
  <c r="W232"/>
  <c r="W200"/>
  <c r="W187"/>
  <c r="W178"/>
  <c r="W156"/>
  <c r="W139"/>
  <c r="W118"/>
  <c r="W92"/>
  <c r="W63"/>
  <c r="W61"/>
  <c r="W60"/>
  <c r="W48"/>
  <c r="W25"/>
  <c r="W16"/>
  <c r="W12"/>
  <c r="W9"/>
  <c r="W5"/>
  <c r="W483"/>
  <c r="W480"/>
  <c r="W444"/>
  <c r="W442"/>
  <c r="W396"/>
  <c r="W388"/>
  <c r="W349"/>
  <c r="W348"/>
  <c r="W244"/>
  <c r="W241"/>
  <c r="W237"/>
  <c r="W233"/>
  <c r="W229"/>
  <c r="W202"/>
  <c r="W197"/>
  <c r="W173"/>
  <c r="W172"/>
  <c r="W169"/>
  <c r="W159"/>
  <c r="W155"/>
  <c r="W140"/>
  <c r="W136"/>
  <c r="W114"/>
  <c r="W93"/>
  <c r="W73"/>
  <c r="W65"/>
  <c r="W59"/>
  <c r="W42"/>
  <c r="W41"/>
  <c r="W14"/>
  <c r="AS63"/>
  <c r="W37"/>
  <c r="V15" i="26"/>
  <c r="E16" i="22" l="1"/>
  <c r="G16"/>
  <c r="F15" i="36"/>
  <c r="C15"/>
  <c r="I22" i="26"/>
  <c r="M22"/>
  <c r="G22"/>
  <c r="K22"/>
  <c r="F21"/>
  <c r="K16"/>
  <c r="L16" s="1"/>
  <c r="R16" i="23"/>
  <c r="J16"/>
  <c r="F16"/>
  <c r="E15" i="30"/>
  <c r="E16"/>
  <c r="C21" i="20"/>
  <c r="W262" i="49"/>
  <c r="W254"/>
  <c r="W250"/>
  <c r="W231"/>
  <c r="W227"/>
  <c r="W223"/>
  <c r="W219"/>
  <c r="W198"/>
  <c r="W179"/>
  <c r="W175"/>
  <c r="W170"/>
  <c r="W151"/>
  <c r="W113"/>
  <c r="W106"/>
  <c r="W102"/>
  <c r="W90"/>
  <c r="W88"/>
  <c r="U15" i="26"/>
  <c r="V16" s="1"/>
  <c r="V18" s="1"/>
  <c r="M20" i="25"/>
  <c r="F15" i="27"/>
  <c r="F21" i="30"/>
  <c r="C18" i="32"/>
  <c r="E23" i="19"/>
  <c r="E24" s="1"/>
  <c r="R4"/>
  <c r="C15" i="30"/>
  <c r="C16"/>
  <c r="R8" i="19"/>
  <c r="J22"/>
  <c r="R5"/>
  <c r="D23"/>
  <c r="P16" i="23"/>
  <c r="E16" i="26"/>
  <c r="D16" s="1"/>
  <c r="C14" i="57"/>
  <c r="D5" i="65"/>
  <c r="F15" i="20"/>
  <c r="M14" i="25"/>
  <c r="G15" s="1"/>
  <c r="G15" i="27"/>
  <c r="C16" i="22"/>
  <c r="D16" i="23"/>
  <c r="N16"/>
  <c r="P30" i="20"/>
  <c r="D15" i="36"/>
  <c r="Z15" i="20"/>
  <c r="E21" i="21"/>
  <c r="M19" i="25"/>
  <c r="M21" s="1"/>
  <c r="L15" i="22"/>
  <c r="D15" i="30"/>
  <c r="H15"/>
  <c r="D42" i="19"/>
  <c r="D43" s="1"/>
  <c r="H15"/>
  <c r="AK5" i="20"/>
  <c r="AK15" s="1"/>
  <c r="AI15"/>
  <c r="D20"/>
  <c r="F20" s="1"/>
  <c r="F21" s="1"/>
  <c r="W15" i="26"/>
  <c r="R14" i="19"/>
  <c r="C15" i="27"/>
  <c r="H16" i="23"/>
  <c r="E15" i="36"/>
  <c r="L8"/>
  <c r="L11" s="1"/>
  <c r="H3" i="65"/>
  <c r="H4"/>
  <c r="H5" s="1"/>
  <c r="AR487" i="49"/>
  <c r="AS487" s="1"/>
  <c r="J21" i="26"/>
  <c r="D21" i="20" l="1"/>
  <c r="J23" i="26"/>
  <c r="D15" i="25"/>
  <c r="L15"/>
  <c r="E15"/>
  <c r="H15"/>
  <c r="I15"/>
  <c r="F15"/>
  <c r="J15"/>
  <c r="M15"/>
  <c r="F23" i="19"/>
  <c r="D24"/>
  <c r="F23" i="26"/>
  <c r="G21"/>
  <c r="C15" i="25"/>
  <c r="D16" i="22"/>
  <c r="H16"/>
  <c r="F16"/>
  <c r="C21" i="26"/>
  <c r="K21" s="1"/>
  <c r="K19"/>
  <c r="F16"/>
  <c r="D19" i="60"/>
  <c r="K15" i="25"/>
  <c r="M21" i="26" l="1"/>
  <c r="C23"/>
  <c r="D21" s="1"/>
  <c r="I21"/>
  <c r="D23" l="1"/>
  <c r="G23"/>
  <c r="I23"/>
  <c r="D22"/>
  <c r="M23"/>
  <c r="K23"/>
</calcChain>
</file>

<file path=xl/comments1.xml><?xml version="1.0" encoding="utf-8"?>
<comments xmlns="http://schemas.openxmlformats.org/spreadsheetml/2006/main">
  <authors>
    <author>Dipendra S Ghimire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>Dipendra S Ghimire:</t>
        </r>
        <r>
          <rPr>
            <sz val="9"/>
            <color indexed="81"/>
            <rFont val="Tahoma"/>
            <family val="2"/>
          </rPr>
          <t xml:space="preserve">
Including seeds 
Seeds production target: 2624 MT (403.78 Ha) 
Edible potato production target: 7455.06 MT (579.17 Ha)</t>
        </r>
      </text>
    </comment>
  </commentList>
</comments>
</file>

<file path=xl/sharedStrings.xml><?xml version="1.0" encoding="utf-8"?>
<sst xmlns="http://schemas.openxmlformats.org/spreadsheetml/2006/main" count="8647" uniqueCount="2784">
  <si>
    <t>District</t>
  </si>
  <si>
    <t>Function</t>
  </si>
  <si>
    <t>SP Name</t>
  </si>
  <si>
    <t>Grantee type</t>
  </si>
  <si>
    <t>Grant Category</t>
  </si>
  <si>
    <t>Doti</t>
  </si>
  <si>
    <t>Baitadi</t>
  </si>
  <si>
    <t>Grantee name</t>
  </si>
  <si>
    <t>Grantee</t>
  </si>
  <si>
    <t>Production</t>
  </si>
  <si>
    <t>Dadeldhura</t>
  </si>
  <si>
    <t>Kailali</t>
  </si>
  <si>
    <t>Dang</t>
  </si>
  <si>
    <t>Darchula</t>
  </si>
  <si>
    <t>Surkhet</t>
  </si>
  <si>
    <t>Dailekh</t>
  </si>
  <si>
    <t>ADB</t>
  </si>
  <si>
    <t>GON</t>
  </si>
  <si>
    <t>Contract Date</t>
  </si>
  <si>
    <t>Responsible person</t>
  </si>
  <si>
    <t>Address</t>
  </si>
  <si>
    <t>Yamuna Chapagain Khadka</t>
  </si>
  <si>
    <t>Laxmi Devi Khadka</t>
  </si>
  <si>
    <t>Value Chain</t>
  </si>
  <si>
    <t>Total SP Cost</t>
  </si>
  <si>
    <t>SP Completion Date</t>
  </si>
  <si>
    <t>Honey</t>
  </si>
  <si>
    <t>Dinesh Kumar Malla</t>
  </si>
  <si>
    <t>Khadak Bahadur Damai</t>
  </si>
  <si>
    <t>Total</t>
  </si>
  <si>
    <t>Others</t>
  </si>
  <si>
    <t>Dharma Singa Dhami</t>
  </si>
  <si>
    <t>Durga Devi Khadka</t>
  </si>
  <si>
    <t>Karna Bdr Shrestha</t>
  </si>
  <si>
    <t>Chudamani Datta Ojha</t>
  </si>
  <si>
    <t>Honey Production &amp; Distribution</t>
  </si>
  <si>
    <t xml:space="preserve">Processing </t>
  </si>
  <si>
    <t>Shanti Joshi</t>
  </si>
  <si>
    <t>Seeds</t>
  </si>
  <si>
    <t>Rampati Chaudhary</t>
  </si>
  <si>
    <t>Bhuvan Dev Pandey</t>
  </si>
  <si>
    <t>Narayani Aryal</t>
  </si>
  <si>
    <t>Banana</t>
  </si>
  <si>
    <t>Basanti Chaudhary</t>
  </si>
  <si>
    <t>Dinanath Yadav</t>
  </si>
  <si>
    <t>Potato</t>
  </si>
  <si>
    <t>Dharma Raj Gyawali</t>
  </si>
  <si>
    <t>Sabitri Acharya</t>
  </si>
  <si>
    <t>Krishna Budha</t>
  </si>
  <si>
    <t>Jaikala Shahi</t>
  </si>
  <si>
    <t>SN</t>
  </si>
  <si>
    <t>Banke</t>
  </si>
  <si>
    <t>Bardiya</t>
  </si>
  <si>
    <t>Shiva Shakti Bee Concern</t>
  </si>
  <si>
    <t>Bishnu Shrestha/Neera Shrestha</t>
  </si>
  <si>
    <t>Call No.</t>
  </si>
  <si>
    <t>Pilot</t>
  </si>
  <si>
    <t>1st</t>
  </si>
  <si>
    <t>2nd</t>
  </si>
  <si>
    <t>Commercial seasonal and off seasonal vegetable cultivation</t>
  </si>
  <si>
    <t>Mushroom</t>
  </si>
  <si>
    <t>Spices</t>
  </si>
  <si>
    <t>Grand Total</t>
  </si>
  <si>
    <t>Districts</t>
  </si>
  <si>
    <t>Total No. of SPs</t>
  </si>
  <si>
    <t>Male</t>
  </si>
  <si>
    <t>No of SPs</t>
  </si>
  <si>
    <t>No. of SPs received first instalment</t>
  </si>
  <si>
    <t>No. of SPs received second instalment</t>
  </si>
  <si>
    <t>No. of SPs received Third/Final Payment Amount</t>
  </si>
  <si>
    <t>Pilot Total</t>
  </si>
  <si>
    <t>1st call Total</t>
  </si>
  <si>
    <t>2nd call Total</t>
  </si>
  <si>
    <t>Grand Total by grantee type</t>
  </si>
  <si>
    <t>No. of SPs</t>
  </si>
  <si>
    <t>Dalit</t>
  </si>
  <si>
    <t>Janjati</t>
  </si>
  <si>
    <t>Female</t>
  </si>
  <si>
    <t>SP Code</t>
  </si>
  <si>
    <t>Muna Devi Khadka</t>
  </si>
  <si>
    <t>Bira Ram BK</t>
  </si>
  <si>
    <t>Ram Bahadur Luhar</t>
  </si>
  <si>
    <t>Tilak Bahadur Shahi</t>
  </si>
  <si>
    <t>Input Supply</t>
  </si>
  <si>
    <t>Akkal Bahadur Rana</t>
  </si>
  <si>
    <t>Tomato</t>
  </si>
  <si>
    <t>Lentil</t>
  </si>
  <si>
    <t>Kamdi-9, Dalaipur</t>
  </si>
  <si>
    <t>Manbir Thapa</t>
  </si>
  <si>
    <t>Storage</t>
  </si>
  <si>
    <t>Kohalpur-13, Chappargaudi</t>
  </si>
  <si>
    <t>Bidhya Prasad Sharma</t>
  </si>
  <si>
    <t>MAPs</t>
  </si>
  <si>
    <t>Toplal BK</t>
  </si>
  <si>
    <t>Suman Tharu</t>
  </si>
  <si>
    <t>Krishnasar Falful Prashodhan Uddhyog</t>
  </si>
  <si>
    <t>Sharada Khadka</t>
  </si>
  <si>
    <t>Fruits</t>
  </si>
  <si>
    <t>Hari Bahadur Adhikari</t>
  </si>
  <si>
    <t>Shikhardhura Biu Bijan P. Ltd</t>
  </si>
  <si>
    <t>Karna Bahadur Saud</t>
  </si>
  <si>
    <t>Mohan Singh Air</t>
  </si>
  <si>
    <t>Khadak Singh Thapa</t>
  </si>
  <si>
    <t>Chakranath Yogi</t>
  </si>
  <si>
    <t>Dammar Kumari KC</t>
  </si>
  <si>
    <t>Tarka Bahadur Khadka</t>
  </si>
  <si>
    <t>Bhakta Kishor Shrestha</t>
  </si>
  <si>
    <t>Marketing</t>
  </si>
  <si>
    <t>Drona Bahadur Gharti Chhetri</t>
  </si>
  <si>
    <t>Lalmatiya-5, Maurighat</t>
  </si>
  <si>
    <t>Dang Honey Production Center</t>
  </si>
  <si>
    <t>Ramhari Sharma</t>
  </si>
  <si>
    <t>Ghorahi Municiapity-1</t>
  </si>
  <si>
    <t>Khagendra Bahadur Thapa</t>
  </si>
  <si>
    <t>Pragati Krishi Farm</t>
  </si>
  <si>
    <t>US Krishi Farm</t>
  </si>
  <si>
    <t>Tarigaun VDC-8</t>
  </si>
  <si>
    <t>Tulsipur-6</t>
  </si>
  <si>
    <t>Rampur- 4</t>
  </si>
  <si>
    <t>Integrated Approach to Enhance Productivity and Quality of Honey Export Market</t>
  </si>
  <si>
    <t>Madhav KC</t>
  </si>
  <si>
    <t>Mahadev Joshi</t>
  </si>
  <si>
    <t xml:space="preserve">Shrijanshil Gharelu Uddhyog </t>
  </si>
  <si>
    <t>Baijanath Khadhhya Udhyog</t>
  </si>
  <si>
    <t>Tikapur-9</t>
  </si>
  <si>
    <t>Chaumala -3</t>
  </si>
  <si>
    <t>Gadaria - 9, Samarchaura</t>
  </si>
  <si>
    <t>Baliya -5, Bhalka</t>
  </si>
  <si>
    <t>Naresh Rawal</t>
  </si>
  <si>
    <t xml:space="preserve">Fulbari -9 </t>
  </si>
  <si>
    <t>Pushpa Raj Pant</t>
  </si>
  <si>
    <t>Laxmi Kanta Dhakal</t>
  </si>
  <si>
    <t>Muralidhar Bhatt</t>
  </si>
  <si>
    <t>Lalmati Rana</t>
  </si>
  <si>
    <t>Indreni Agro Farm</t>
  </si>
  <si>
    <t>Satakhani-5</t>
  </si>
  <si>
    <t>Latikoili-1, Charkune</t>
  </si>
  <si>
    <t>Uttarganga-2, Koldanda</t>
  </si>
  <si>
    <t>Gadhi-5</t>
  </si>
  <si>
    <t>Birendranagar - 6</t>
  </si>
  <si>
    <t>Sahare - 8</t>
  </si>
  <si>
    <t>Matela-1</t>
  </si>
  <si>
    <t>Namuna A1 Kanye Chyau Utpadan</t>
  </si>
  <si>
    <t>Jarepani Tarkari Utpadan</t>
  </si>
  <si>
    <t>Chandra Bahadur Rawat</t>
  </si>
  <si>
    <t>Honey Collection, Processing and Marketing</t>
  </si>
  <si>
    <t>Moti Hamal</t>
  </si>
  <si>
    <t>Mahendra Chaudhary</t>
  </si>
  <si>
    <t>Jokhuram Chaudhary</t>
  </si>
  <si>
    <t>Lekhnath Adhikari</t>
  </si>
  <si>
    <t>Krishna Kumar Chaudhary</t>
  </si>
  <si>
    <t>Dhaniram Poudel</t>
  </si>
  <si>
    <t>Tilak Bahadur Khatri</t>
  </si>
  <si>
    <t>Tulasi Kumari Budha</t>
  </si>
  <si>
    <t>Dhanmaya Pun</t>
  </si>
  <si>
    <t>Amar Bahadur Budha</t>
  </si>
  <si>
    <t>Irrigation Coverage Ha</t>
  </si>
  <si>
    <t>No. of Plastic House</t>
  </si>
  <si>
    <t>No. of Green house</t>
  </si>
  <si>
    <t>No of Labs</t>
  </si>
  <si>
    <t>Processing Building</t>
  </si>
  <si>
    <t>Capacity of Cold Storage</t>
  </si>
  <si>
    <t>No of water pumps/motors</t>
  </si>
  <si>
    <t>Irrigation pipe mtr</t>
  </si>
  <si>
    <t>Irrigation pipe kgs</t>
  </si>
  <si>
    <t>Plastic Crates</t>
  </si>
  <si>
    <t>Spray Tank</t>
  </si>
  <si>
    <t>Hajari</t>
  </si>
  <si>
    <t>Irrigation Set (if boring/shallow tubewell, repeat here)</t>
  </si>
  <si>
    <t>Irrigation Pond</t>
  </si>
  <si>
    <t>No. of Processing Unit</t>
  </si>
  <si>
    <t>Production Volume Target/MT</t>
  </si>
  <si>
    <t>Coverage Unit</t>
  </si>
  <si>
    <t>Ha</t>
  </si>
  <si>
    <t>Hives</t>
  </si>
  <si>
    <t xml:space="preserve">Total Coverage </t>
  </si>
  <si>
    <t>No of Collection center</t>
  </si>
  <si>
    <t>Capacity of Storage and Godown MT</t>
  </si>
  <si>
    <t>No. of balance</t>
  </si>
  <si>
    <t>Suryatara Mauripalan</t>
  </si>
  <si>
    <t>Saraswoti Poudel</t>
  </si>
  <si>
    <t>Alitaal Maurighar Udhyog</t>
  </si>
  <si>
    <t>Spawn Packet</t>
  </si>
  <si>
    <t>Income generation of farmers household through potato cultivation, seed production and development of potato seed flow system</t>
  </si>
  <si>
    <t>Sugarkhal-2</t>
  </si>
  <si>
    <t>Laxman Niure</t>
  </si>
  <si>
    <t>Darakh-5, Sukhkhad</t>
  </si>
  <si>
    <t>Dam Kumari Thapa</t>
  </si>
  <si>
    <t>Sitapur-3</t>
  </si>
  <si>
    <t>Kohalpur-2</t>
  </si>
  <si>
    <t>Sitapur-1</t>
  </si>
  <si>
    <t>Rajena-4</t>
  </si>
  <si>
    <t>Asigram-7</t>
  </si>
  <si>
    <t>Dattu-7</t>
  </si>
  <si>
    <t>Production Volume Dozen</t>
  </si>
  <si>
    <t>VC</t>
  </si>
  <si>
    <t>MT</t>
  </si>
  <si>
    <t>Dozen</t>
  </si>
  <si>
    <t>First</t>
  </si>
  <si>
    <t>Second</t>
  </si>
  <si>
    <t>Final</t>
  </si>
  <si>
    <t>Bir B Pal</t>
  </si>
  <si>
    <t>Bankatwa-3</t>
  </si>
  <si>
    <t>Narad Prasad Sharma</t>
  </si>
  <si>
    <t>Titihiriya-9</t>
  </si>
  <si>
    <t>Parvati Gauchan/Renu Khadka</t>
  </si>
  <si>
    <t>Chisapani-3</t>
  </si>
  <si>
    <t>Jaispur-5</t>
  </si>
  <si>
    <t>Punwa Tharu</t>
  </si>
  <si>
    <t>Jaganath Masalbali Utpadan</t>
  </si>
  <si>
    <t>Pragtishil Krishi Samuha</t>
  </si>
  <si>
    <t>Kali Thapa</t>
  </si>
  <si>
    <t>Malati Khadka</t>
  </si>
  <si>
    <t xml:space="preserve">Pankaj Kumar Verma/Jaiprakash Verma </t>
  </si>
  <si>
    <t>Gulariya-13</t>
  </si>
  <si>
    <t>Laldaiya Tharu</t>
  </si>
  <si>
    <t>Sorahwa-6</t>
  </si>
  <si>
    <t>Ram Kumari Tharu</t>
  </si>
  <si>
    <t>Mainapokhar-1</t>
  </si>
  <si>
    <t>Ram Chandra Tharu</t>
  </si>
  <si>
    <t xml:space="preserve">Kalika-3 </t>
  </si>
  <si>
    <t>Lautan Tharu</t>
  </si>
  <si>
    <t>Mainapokhar-6</t>
  </si>
  <si>
    <t>Ram Bharos Nepal</t>
  </si>
  <si>
    <t>Basudev Pantha</t>
  </si>
  <si>
    <t>Bagarkot-7</t>
  </si>
  <si>
    <t>Tek Bahadur Rokaya</t>
  </si>
  <si>
    <t>Aalitaal-5</t>
  </si>
  <si>
    <t>Kabita Chataut</t>
  </si>
  <si>
    <t>Chipur -6</t>
  </si>
  <si>
    <t>Janaki Devi Joshi</t>
  </si>
  <si>
    <t>Laxmi Devi Khatri</t>
  </si>
  <si>
    <t>Khadakwada-5</t>
  </si>
  <si>
    <t xml:space="preserve">Jhupu Thapa </t>
  </si>
  <si>
    <t>Ratna Sunar</t>
  </si>
  <si>
    <t>Baraha -5</t>
  </si>
  <si>
    <t xml:space="preserve">Kul Bahadur Ale </t>
  </si>
  <si>
    <t xml:space="preserve">Dadaparajul-8
</t>
  </si>
  <si>
    <t>Deumani Chaudhary</t>
  </si>
  <si>
    <t>Satbariya-5</t>
  </si>
  <si>
    <t>Chandra Prasad Chaudhary</t>
  </si>
  <si>
    <t>Chailahi-7</t>
  </si>
  <si>
    <t>Numa Gharti Magar</t>
  </si>
  <si>
    <t>Gangaparaspur-6</t>
  </si>
  <si>
    <t>Basanta Aryal</t>
  </si>
  <si>
    <t>Dhan Kumari Pun</t>
  </si>
  <si>
    <t>Ghorahi-10</t>
  </si>
  <si>
    <t>Sushila Chaudhary</t>
  </si>
  <si>
    <t>Ghorahi-2</t>
  </si>
  <si>
    <t>Ghorahi-5</t>
  </si>
  <si>
    <t>Lalmatiya-4</t>
  </si>
  <si>
    <t>Belmati Gharti</t>
  </si>
  <si>
    <t>Sushila Roka</t>
  </si>
  <si>
    <t>Binsara Thakali</t>
  </si>
  <si>
    <t>Tulsipur Na.Pa-6, Gaider</t>
  </si>
  <si>
    <t>Kamala Dhami</t>
  </si>
  <si>
    <t>Gulzar-2</t>
  </si>
  <si>
    <t>Janaki Dhami</t>
  </si>
  <si>
    <t>Janaki Bhatta</t>
  </si>
  <si>
    <t>Katai-8</t>
  </si>
  <si>
    <t>Paana Mahata</t>
  </si>
  <si>
    <t>Sitola-2</t>
  </si>
  <si>
    <t>Saraswati Bista</t>
  </si>
  <si>
    <t>Tulasi Bam</t>
  </si>
  <si>
    <t>Janaki Mahara</t>
  </si>
  <si>
    <t>Chapari-8</t>
  </si>
  <si>
    <t>Hima Kunwar</t>
  </si>
  <si>
    <t>Rukmati Devi Thagunna</t>
  </si>
  <si>
    <t>Padam Bahadur Chand</t>
  </si>
  <si>
    <t>Dhan Singh Badal</t>
  </si>
  <si>
    <t>Dilendra Raj Bhatta</t>
  </si>
  <si>
    <t>Kaushila Sijapati</t>
  </si>
  <si>
    <t>Karna B Roka Magar</t>
  </si>
  <si>
    <t>Nar Bahadur Pun Magar</t>
  </si>
  <si>
    <t>Durga Kumari Bohara</t>
  </si>
  <si>
    <t>Suraj Roka Magar</t>
  </si>
  <si>
    <t>Lalita Kushmi</t>
  </si>
  <si>
    <t>Laxmi Kumari Chaudhary</t>
  </si>
  <si>
    <t>Ratanpur-2</t>
  </si>
  <si>
    <t>Maya Shah</t>
  </si>
  <si>
    <t xml:space="preserve">Mandhara Gangraja </t>
  </si>
  <si>
    <t>Pokharikada-6</t>
  </si>
  <si>
    <t>Kamala Khatri</t>
  </si>
  <si>
    <t>chinchu-3,hHarre</t>
  </si>
  <si>
    <t>Biji Basnet</t>
  </si>
  <si>
    <t>Birendranagar-4</t>
  </si>
  <si>
    <t>Jhahar Singh Budha</t>
  </si>
  <si>
    <t>Balbir Nepali</t>
  </si>
  <si>
    <t>Kalika-7</t>
  </si>
  <si>
    <t>Him Bahadur Dangi</t>
  </si>
  <si>
    <t>Byabasaik Tarkari Utpadan Krishi Samuha</t>
  </si>
  <si>
    <t>Manisha Khadka</t>
  </si>
  <si>
    <t>Dasharathpur-6</t>
  </si>
  <si>
    <t>2016-01-14</t>
  </si>
  <si>
    <t>2014-12-24</t>
  </si>
  <si>
    <t>2015-01-22</t>
  </si>
  <si>
    <t>2017-01-14</t>
  </si>
  <si>
    <t>2016-12-16</t>
  </si>
  <si>
    <t>2015-02-19</t>
  </si>
  <si>
    <t>2015-01-27</t>
  </si>
  <si>
    <t>2016-07-15</t>
  </si>
  <si>
    <t>2015-01-20</t>
  </si>
  <si>
    <t>2015-01-12</t>
  </si>
  <si>
    <t>2015-01-13</t>
  </si>
  <si>
    <t>2017-01-13</t>
  </si>
  <si>
    <t>2015-01-29</t>
  </si>
  <si>
    <t>2017-01-28</t>
  </si>
  <si>
    <t>2014-12-26</t>
  </si>
  <si>
    <t>2015-12-25</t>
  </si>
  <si>
    <t>2015-01-16</t>
  </si>
  <si>
    <t>2016-04-26</t>
  </si>
  <si>
    <t>2015-01-11</t>
  </si>
  <si>
    <t>2017-01-10</t>
  </si>
  <si>
    <t>2016-12-22</t>
  </si>
  <si>
    <t>2016-04-12</t>
  </si>
  <si>
    <t>2016-03-12</t>
  </si>
  <si>
    <t>2015-01-26</t>
  </si>
  <si>
    <t>2016-07-29</t>
  </si>
  <si>
    <t>2015-02-13</t>
  </si>
  <si>
    <t>2015-01-23</t>
  </si>
  <si>
    <t>2017-02-17</t>
  </si>
  <si>
    <t>2016-12-27</t>
  </si>
  <si>
    <t>2015-02-12</t>
  </si>
  <si>
    <t>2016-08-14</t>
  </si>
  <si>
    <t>2017-02-11</t>
  </si>
  <si>
    <t>2017-01-27</t>
  </si>
  <si>
    <t>2016-04-27</t>
  </si>
  <si>
    <t>2015-12-01</t>
  </si>
  <si>
    <t>2015-03-09</t>
  </si>
  <si>
    <t>2016-03-13</t>
  </si>
  <si>
    <t>2016-02-12</t>
  </si>
  <si>
    <t>Pradip Raj Sharma</t>
  </si>
  <si>
    <t>Dip Kumar Budha</t>
  </si>
  <si>
    <t>2015-03-26</t>
  </si>
  <si>
    <t>2017-02-25</t>
  </si>
  <si>
    <t>2015-03-13</t>
  </si>
  <si>
    <t>2017-03-11</t>
  </si>
  <si>
    <t>Krishi Bazaar Karyakram</t>
  </si>
  <si>
    <t>Sher Singh Dhami</t>
  </si>
  <si>
    <t>Keshav Raj Pantha</t>
  </si>
  <si>
    <t>Contact No.</t>
  </si>
  <si>
    <t>Silanga-9,Kafalchauda</t>
  </si>
  <si>
    <t>Karabir Ram Sarki</t>
  </si>
  <si>
    <t>Manju Karki</t>
  </si>
  <si>
    <t>Dharmanand Pandey</t>
  </si>
  <si>
    <t>Shyam Bhul</t>
  </si>
  <si>
    <t>9749526728, 9848712401</t>
  </si>
  <si>
    <t>9848835513, 9848739982</t>
  </si>
  <si>
    <t>9848888135/9868725414</t>
  </si>
  <si>
    <t>9749528515/9806402608</t>
  </si>
  <si>
    <t>9749528801, 9848876957</t>
  </si>
  <si>
    <t>Man Kumar Pun</t>
  </si>
  <si>
    <t>Krisna GM</t>
  </si>
  <si>
    <t>Deep Bahadur Budhathoki</t>
  </si>
  <si>
    <t>9848021560/9804517672</t>
  </si>
  <si>
    <t>9812592867/9848239269</t>
  </si>
  <si>
    <t>9858022907/9848081476/081540671</t>
  </si>
  <si>
    <t>Magaragadhi-2</t>
  </si>
  <si>
    <t>9841243160/9848052410</t>
  </si>
  <si>
    <t>Alitaal-3</t>
  </si>
  <si>
    <t>Manilek-1</t>
  </si>
  <si>
    <t>Asigram- 7</t>
  </si>
  <si>
    <t>Mane Giri</t>
  </si>
  <si>
    <t>Lok Raj Pandey</t>
  </si>
  <si>
    <t>Padam Raj Pandey</t>
  </si>
  <si>
    <t>Nav Raj Jaisi</t>
  </si>
  <si>
    <t>Laxmi Devi Kadhayat</t>
  </si>
  <si>
    <t>9848980940/9848788515</t>
  </si>
  <si>
    <t>096420249/096420599</t>
  </si>
  <si>
    <t>Naulekatuwal-4</t>
  </si>
  <si>
    <t>Kaalbhairav-4</t>
  </si>
  <si>
    <t>Pagnath-2</t>
  </si>
  <si>
    <t>9844874591/9844819409</t>
  </si>
  <si>
    <t xml:space="preserve">9848100428 </t>
  </si>
  <si>
    <t xml:space="preserve">9812570498 </t>
  </si>
  <si>
    <t>9844843737/9844806783</t>
  </si>
  <si>
    <t>089690214/9748911043</t>
  </si>
  <si>
    <t>Shantipur-1,Herapur</t>
  </si>
  <si>
    <t>Duruwa-3,Luhadabara</t>
  </si>
  <si>
    <t>9818808376/9847854650</t>
  </si>
  <si>
    <t>9847983225/9847829478</t>
  </si>
  <si>
    <t>9857822568/9847822568</t>
  </si>
  <si>
    <t xml:space="preserve">9857831840 </t>
  </si>
  <si>
    <t xml:space="preserve">9847834129 </t>
  </si>
  <si>
    <t>9857832449/9847898058</t>
  </si>
  <si>
    <t>9841246917/9849021222</t>
  </si>
  <si>
    <t>082562416/9847914793</t>
  </si>
  <si>
    <t>082690946/9847834652</t>
  </si>
  <si>
    <t xml:space="preserve">9806282800 </t>
  </si>
  <si>
    <t xml:space="preserve">Sunita Bohara </t>
  </si>
  <si>
    <t>Dethala-8</t>
  </si>
  <si>
    <t>Chapari-7</t>
  </si>
  <si>
    <t>Khalanga-5</t>
  </si>
  <si>
    <t>Hunainath-4</t>
  </si>
  <si>
    <t>Bhagawati-1</t>
  </si>
  <si>
    <t>9849516799/9749569270</t>
  </si>
  <si>
    <t>9749509761/979541763</t>
  </si>
  <si>
    <t>9848774676/093690893</t>
  </si>
  <si>
    <t>9805750820/9806404060</t>
  </si>
  <si>
    <t>9748528402/</t>
  </si>
  <si>
    <t>9849576962/093690232</t>
  </si>
  <si>
    <t>Lanakedareswor-5</t>
  </si>
  <si>
    <t>9868428717/9749020675</t>
  </si>
  <si>
    <t>9848512510,9848418747</t>
  </si>
  <si>
    <t>Basantapur -1,Patan</t>
  </si>
  <si>
    <t>9741084843/091693216</t>
  </si>
  <si>
    <t>9812637787/9848494339</t>
  </si>
  <si>
    <t>9858420560/9848625995</t>
  </si>
  <si>
    <t>9748036679/9819543590</t>
  </si>
  <si>
    <t>9848191323/9816516269</t>
  </si>
  <si>
    <t>9858022465/083523679</t>
  </si>
  <si>
    <t>9868092000/083-522066</t>
  </si>
  <si>
    <t>Kaushila Khadka</t>
  </si>
  <si>
    <t>Kashi Chandra Baral</t>
  </si>
  <si>
    <t>Narendra B Khatri</t>
  </si>
  <si>
    <t>Dil Bahadur Rokaya</t>
  </si>
  <si>
    <t>Asu Ram Somai Magar</t>
  </si>
  <si>
    <t>Mahalaxmi Byabsaik Parbal Utpadan</t>
  </si>
  <si>
    <t>Poshak Chyau Utpadan</t>
  </si>
  <si>
    <t>Kanye Chyau Kheti</t>
  </si>
  <si>
    <t xml:space="preserve"> </t>
  </si>
  <si>
    <t>4 roll</t>
  </si>
  <si>
    <t>No. of Agreed Instalment</t>
  </si>
  <si>
    <t>SP Status</t>
  </si>
  <si>
    <t>Completed</t>
  </si>
  <si>
    <t>On-going</t>
  </si>
  <si>
    <t>Sharmila Chunara</t>
  </si>
  <si>
    <t>Surma Nepali</t>
  </si>
  <si>
    <t>SP Duration [Months]</t>
  </si>
  <si>
    <t>second</t>
  </si>
  <si>
    <t>Region</t>
  </si>
  <si>
    <t>GC</t>
  </si>
  <si>
    <t xml:space="preserve">Status </t>
  </si>
  <si>
    <t>dWoklZrd If]q</t>
  </si>
  <si>
    <t>hDdf</t>
  </si>
  <si>
    <t>hDdf pk cfof]hgf ;+Vof</t>
  </si>
  <si>
    <t>a}t8L</t>
  </si>
  <si>
    <t>afFs]</t>
  </si>
  <si>
    <t>alb{of</t>
  </si>
  <si>
    <t>88]nw'/f</t>
  </si>
  <si>
    <t>b}n]v</t>
  </si>
  <si>
    <t>bf+u</t>
  </si>
  <si>
    <t>bfr'{nf</t>
  </si>
  <si>
    <t>8f]6L</t>
  </si>
  <si>
    <t>s}nfnL</t>
  </si>
  <si>
    <t>;'v]{t</t>
  </si>
  <si>
    <t>lhNnf</t>
  </si>
  <si>
    <t>;xsf/L</t>
  </si>
  <si>
    <t>s[lif pBdL, Joj;foL</t>
  </si>
  <si>
    <t>s[ifs ;d"x</t>
  </si>
  <si>
    <t>If]q</t>
  </si>
  <si>
    <t>;DkGg</t>
  </si>
  <si>
    <t>rfn"</t>
  </si>
  <si>
    <t>kmnkm"n</t>
  </si>
  <si>
    <t>dx</t>
  </si>
  <si>
    <t>d;'/f]</t>
  </si>
  <si>
    <t>Rofp</t>
  </si>
  <si>
    <t>cfn'</t>
  </si>
  <si>
    <t>jLpljhg</t>
  </si>
  <si>
    <t>d;nfjfnL</t>
  </si>
  <si>
    <t>t/sf/L</t>
  </si>
  <si>
    <t>;'b'/klZrd If]q</t>
  </si>
  <si>
    <t>pTkfbg ;fdu|L cfk"lt{</t>
  </si>
  <si>
    <t>jhf/Ls/0f</t>
  </si>
  <si>
    <t>k|zf]wg</t>
  </si>
  <si>
    <t>pTkfbg</t>
  </si>
  <si>
    <t>e08f/0f</t>
  </si>
  <si>
    <t>:jLs[t</t>
  </si>
  <si>
    <t>lgsf;f</t>
  </si>
  <si>
    <t>final</t>
  </si>
  <si>
    <t>first</t>
  </si>
  <si>
    <t>GoN Release</t>
  </si>
  <si>
    <t>Total Payment till date (ADB)</t>
  </si>
  <si>
    <t>Total AGF Disbursement</t>
  </si>
  <si>
    <t>Total Payment till date (Including GoN Release)</t>
  </si>
  <si>
    <t>National MANAS Bikash Sewa Pvt. Ltd.</t>
  </si>
  <si>
    <t xml:space="preserve">Satish Kumar Adhikari </t>
  </si>
  <si>
    <t>Onion</t>
  </si>
  <si>
    <t>3rd</t>
  </si>
  <si>
    <t>Prem Lal Chaudhary</t>
  </si>
  <si>
    <t>Sishaniya 9, Bagarapur</t>
  </si>
  <si>
    <t>Byabasaik Tarkari Kheti</t>
  </si>
  <si>
    <t>Jaibik Bibidhata Krishi Sahakari Sanstha</t>
  </si>
  <si>
    <t>Ram Mani Pandey</t>
  </si>
  <si>
    <t>Prabidhiyukta Byabasaik Tarkari Kheti</t>
  </si>
  <si>
    <t>Laligurans Mahila Tarkari Krishak Samuha</t>
  </si>
  <si>
    <t>Shusila Bhattarai</t>
  </si>
  <si>
    <t>Tulsipur-9, Beluwa</t>
  </si>
  <si>
    <t>Bemausami Golbheda Utpadanka Lagi Plastic Ghar</t>
  </si>
  <si>
    <t>Kailash Krishi Sahakari Sanstha Ltd</t>
  </si>
  <si>
    <t>Kamalesh Thapa</t>
  </si>
  <si>
    <t>Belbhar-2</t>
  </si>
  <si>
    <t>Unnat Prabidhidwara Bemausami Tarkari Kheti</t>
  </si>
  <si>
    <t>Hirminiya Mahila Krishak Samuha</t>
  </si>
  <si>
    <t>Motisara Thapa Chhetri</t>
  </si>
  <si>
    <t>Hirminiya-2</t>
  </si>
  <si>
    <t>Hatelmalo Krishak Bahuuddhesiya Sahakari Sanstha Ltd</t>
  </si>
  <si>
    <t>Ganesh Bahadur Shahi</t>
  </si>
  <si>
    <t>Raniyapur-1</t>
  </si>
  <si>
    <t>Plastic Gharma Tarkari Utpadan</t>
  </si>
  <si>
    <t>Hariyali Krishak Samuha</t>
  </si>
  <si>
    <t>Dipak Kumar Tharu</t>
  </si>
  <si>
    <t>Bankatwa, Pedari</t>
  </si>
  <si>
    <t>Purbadhar Bikas Gari Sadabahar Chyau Utpadan</t>
  </si>
  <si>
    <t>Shyam Sundar Chyau Kheti Udhyog</t>
  </si>
  <si>
    <t>Lal Bahadur Sunar</t>
  </si>
  <si>
    <t>Sitapur-2</t>
  </si>
  <si>
    <t>Pahura Krishak Byabsaik Tarkari Sankalan</t>
  </si>
  <si>
    <t>Pahura Krishi Sahakari Sanstha Ltd</t>
  </si>
  <si>
    <t>Beda Prasad Chaudhari</t>
  </si>
  <si>
    <t>Kumbhar Krishak Bahumukhi Sahakari Sanstha Limited</t>
  </si>
  <si>
    <t>Ayodhya Prasad Tharu</t>
  </si>
  <si>
    <t>Mohammadpur-8, Bhaisahi</t>
  </si>
  <si>
    <t>Sana Kisan Krishi Sahakari Sanstha Limited</t>
  </si>
  <si>
    <t>Daya Ram Tiwari</t>
  </si>
  <si>
    <t>9848034580 , 084-440112</t>
  </si>
  <si>
    <t>Sahakarima Adharit Masuro Biu Utpadan, Sankalan, Bhandaran Tatha Bajarikaran</t>
  </si>
  <si>
    <t>Dambar Bahadur K.C.</t>
  </si>
  <si>
    <t>084-44-237</t>
  </si>
  <si>
    <t>Maya Pokhrel</t>
  </si>
  <si>
    <t>Mainapokhar 1, Bardiya</t>
  </si>
  <si>
    <t>Amount of Aproved AGF</t>
  </si>
  <si>
    <t>Third</t>
  </si>
  <si>
    <t>3rd call Total</t>
  </si>
  <si>
    <t>Everest Organic Agro Farm</t>
  </si>
  <si>
    <t>Bir Bahadur Hamal</t>
  </si>
  <si>
    <t>Nepalgunj-15</t>
  </si>
  <si>
    <t>Krishna Kumari Chaudhary</t>
  </si>
  <si>
    <t>Belbhar-5,Baniyabhar</t>
  </si>
  <si>
    <t>Babsaik Besar Utpadan</t>
  </si>
  <si>
    <t>Ramji Krishi Firm</t>
  </si>
  <si>
    <t>Kumud Ghimire</t>
  </si>
  <si>
    <t>Rajapur-19</t>
  </si>
  <si>
    <t>9841225124/9841694474</t>
  </si>
  <si>
    <t>Jamuna Mahila Krishak  S S Ltd</t>
  </si>
  <si>
    <t xml:space="preserve">Bindu Chaudhary </t>
  </si>
  <si>
    <t>Padanaha-1</t>
  </si>
  <si>
    <t>Aguwa Krishak S S Ltd</t>
  </si>
  <si>
    <t>Chet Ram Tharu</t>
  </si>
  <si>
    <t>Ekata Mahila Jagriti B S S Ltd</t>
  </si>
  <si>
    <t>Kalpana Basyal</t>
  </si>
  <si>
    <t>Dhurba Tara Krishi S S Ltd</t>
  </si>
  <si>
    <t>Beduram Bhandari</t>
  </si>
  <si>
    <t>Kanjawar Krishak S S Ltd</t>
  </si>
  <si>
    <t>Daruwa-1</t>
  </si>
  <si>
    <t>Plastic Ghar Bhitra Babsaik Tarkari Utpadan</t>
  </si>
  <si>
    <t>Dhagechahara Krishak Samuha</t>
  </si>
  <si>
    <t>Jeet Bahadur Bali</t>
  </si>
  <si>
    <t>Bhagwat Kamalapuri Baniya</t>
  </si>
  <si>
    <t>Rawant Bahadur Rana</t>
  </si>
  <si>
    <t>Plastic Ghar Bhitra Bemausami Golbheda Karela Tatha Kakra Utpadan</t>
  </si>
  <si>
    <t>Babsaik Bemausami Tarkari Farm Bikash</t>
  </si>
  <si>
    <t>Nav Jagaran Tarkari Tatha Falful Udhyog</t>
  </si>
  <si>
    <t>Fulbari-6, Bakhariya</t>
  </si>
  <si>
    <t>Attariya-12</t>
  </si>
  <si>
    <t>Masuro Kheti Prabidhi Bikash Tatha Farmhouse Sthapana Karyakram</t>
  </si>
  <si>
    <t>Jaibik BIbidhita Prabardhan  S S Ltd</t>
  </si>
  <si>
    <t>Dhan Bahadur Rawal</t>
  </si>
  <si>
    <t xml:space="preserve">Kamana Masala Udhyog </t>
  </si>
  <si>
    <t>Prem B Deuba</t>
  </si>
  <si>
    <t>9848445391/091526244</t>
  </si>
  <si>
    <t>Gita Sodari</t>
  </si>
  <si>
    <t>Srijanshil Mahila Bikash B S S Ltd</t>
  </si>
  <si>
    <t>Gauri Chaudhary</t>
  </si>
  <si>
    <t>091550519/9848531450</t>
  </si>
  <si>
    <t xml:space="preserve">Instant Masala Production and Marketing </t>
  </si>
  <si>
    <t>Sanjivani Herbs and Agro Pvt Ltd</t>
  </si>
  <si>
    <t>Jankalyan Babsaik Golbheda Kheti</t>
  </si>
  <si>
    <t>Laxman Bahadur Parki</t>
  </si>
  <si>
    <t>Mausami Tatha Bemausami Tarkari Utpadan</t>
  </si>
  <si>
    <t>Lal Bahadur Thapa</t>
  </si>
  <si>
    <t>Gamaudi-4</t>
  </si>
  <si>
    <t>Gothpanda Krishak S S Ltd</t>
  </si>
  <si>
    <t>Muna Thapa</t>
  </si>
  <si>
    <t>Sana Kisan Krishi S S Ltd</t>
  </si>
  <si>
    <t xml:space="preserve">Bemausami Tarkari Utpadan </t>
  </si>
  <si>
    <t>Nari Utthan Mahila B SS Ltd</t>
  </si>
  <si>
    <t>Masta Narayan Krishi Bahumukhi S S Ltd</t>
  </si>
  <si>
    <t>Hira Bohara Bhandari</t>
  </si>
  <si>
    <t>Padam Raj Rijal</t>
  </si>
  <si>
    <t>9848518170/9858423037</t>
  </si>
  <si>
    <t>Bhim Bahadur Thapa</t>
  </si>
  <si>
    <t>Rudra B Thapa</t>
  </si>
  <si>
    <t>Mayaram Khatri/Ram B Shahi</t>
  </si>
  <si>
    <t>9858273513/9848062592</t>
  </si>
  <si>
    <t>9868073399/9816592819</t>
  </si>
  <si>
    <t>9848077179/981551103</t>
  </si>
  <si>
    <t>9844818113/9748030613</t>
  </si>
  <si>
    <t>Lakuri-2</t>
  </si>
  <si>
    <t>Khadakbaba -4</t>
  </si>
  <si>
    <t>Chiudipusakot-8</t>
  </si>
  <si>
    <t>Rana Krishi Firm</t>
  </si>
  <si>
    <t>Renu Acharya</t>
  </si>
  <si>
    <t>Jit Bahadur Rana</t>
  </si>
  <si>
    <t>Parbati Bhandari</t>
  </si>
  <si>
    <t>Dilli Singh Budha Chetri</t>
  </si>
  <si>
    <t>Birendranagar -21</t>
  </si>
  <si>
    <t>Bijaura-7</t>
  </si>
  <si>
    <t>9848231732/9848207425</t>
  </si>
  <si>
    <t xml:space="preserve">Himali Babsaik Tarkari Kheti </t>
  </si>
  <si>
    <t>Himali Tarkari Krishak Samuha</t>
  </si>
  <si>
    <t>Amrita Khadka</t>
  </si>
  <si>
    <t>Jagriti Bemausami Tarkari Utpadan Tatha Prabidhi</t>
  </si>
  <si>
    <t>Jagrirti Krishi S S Ltd</t>
  </si>
  <si>
    <t>Kabi Ram Thapa</t>
  </si>
  <si>
    <t>Lekhfarsa-7</t>
  </si>
  <si>
    <t>Pragatishil Mahila Krishak Utpadan Tatha Prabidhi Bikash</t>
  </si>
  <si>
    <t>Pragatishil Mahila Krishak Samuha</t>
  </si>
  <si>
    <t>Maan Kumari Gautam</t>
  </si>
  <si>
    <t xml:space="preserve">Tarkari Kheti </t>
  </si>
  <si>
    <t>Udhamshil Apanga Krishak Samuha</t>
  </si>
  <si>
    <t>Bemausami Tarkari Kheti</t>
  </si>
  <si>
    <t>Hamro Sahakari Krishak Samuha</t>
  </si>
  <si>
    <t xml:space="preserve">Mausami Tatha Bemausami Tarkari Kheti </t>
  </si>
  <si>
    <t>Kanchan Krishak Samuha</t>
  </si>
  <si>
    <t>Sitapur Krishak samuha</t>
  </si>
  <si>
    <t>Promoting Incomes of smallholder Farmers by Production Processing and Marketing of Lentil</t>
  </si>
  <si>
    <t>Sunischit Bazar Babasthapan Gari Kera Tatha Mewa Kheti ko Bistar</t>
  </si>
  <si>
    <t>Srijanshil Krishi Samuha</t>
  </si>
  <si>
    <t xml:space="preserve">Babsaik Kera Kheti Tatha Bikri </t>
  </si>
  <si>
    <t>Malati Rudra Krishi Farm</t>
  </si>
  <si>
    <t>Bheri Sit Bhandar S S Ltd</t>
  </si>
  <si>
    <t>Cosmos Organic Agrotech Nepal Pvt.Ltd</t>
  </si>
  <si>
    <t>Srijanshil Mausami Tatha Bemausami Tarkari Utpadan</t>
  </si>
  <si>
    <t>Srijanshil Krishak Mahila Samuha</t>
  </si>
  <si>
    <t xml:space="preserve">Tharu Mahila Uttan Mausami Tatha Bemausami Tarkari Utpadan </t>
  </si>
  <si>
    <t>Gulab Bahumukhi Mahila Krishak Samuha</t>
  </si>
  <si>
    <t xml:space="preserve">Yuva Rojgar Babsaik Tarkari Utpadan </t>
  </si>
  <si>
    <t>Manilek Tarkari Biu Prabardhan S S Ltd</t>
  </si>
  <si>
    <t>Saharshaling Tarkari Utpadan Mahila Krishak Samuha</t>
  </si>
  <si>
    <t>Pragatishil Krishak Samuha</t>
  </si>
  <si>
    <t>Babsaik Tarkari Kheti</t>
  </si>
  <si>
    <t xml:space="preserve">Chetana Krishi S S Ltd </t>
  </si>
  <si>
    <t>Masala Bali Biu Utpadan</t>
  </si>
  <si>
    <t>Alitaal Mahila Krishak Samuha</t>
  </si>
  <si>
    <t>Khadeli Krishi S S Ltd</t>
  </si>
  <si>
    <t>Plastic Ghar Bhitra Golbheda Kheti</t>
  </si>
  <si>
    <t>Samaiji Krishak Samuha</t>
  </si>
  <si>
    <t>Dadeldhura Krishak S S Ltd</t>
  </si>
  <si>
    <t>Asigram Krishak B S S ltd</t>
  </si>
  <si>
    <t>Krishi Upaj Shit Bhandar Griha Nirman</t>
  </si>
  <si>
    <t>Ugratara Shit Bhandar Uddhyog P. Ltd</t>
  </si>
  <si>
    <t xml:space="preserve">Latinath Masala Utpadan </t>
  </si>
  <si>
    <t>Latinath Mahila Krishak Samuha</t>
  </si>
  <si>
    <t>Bhumiraj Bemausami Tarkari Utpadan</t>
  </si>
  <si>
    <t>Bhumiraj Mahila Krishak Samuha</t>
  </si>
  <si>
    <t>Huskar Mahila Krishak Samuha</t>
  </si>
  <si>
    <t>Utpadanshil Krishi S S Ltd</t>
  </si>
  <si>
    <t xml:space="preserve">Dilendra Raj Bhatta Krishi Bazar Kharid Bikri Kendra </t>
  </si>
  <si>
    <t xml:space="preserve">Jai Hunai Nath Masala Udhyog </t>
  </si>
  <si>
    <t>Satnam Food Production</t>
  </si>
  <si>
    <t>Masta B S S Ltd</t>
  </si>
  <si>
    <t>Laligurans Tarkari Kheti Mahila Krishak Samuha</t>
  </si>
  <si>
    <t>Shantinagar Dalit Krishak Samuha</t>
  </si>
  <si>
    <t>Durgadevi Tarkari Kheti Byabasaya</t>
  </si>
  <si>
    <t>Durgadevi Mahila Krishak Samuha</t>
  </si>
  <si>
    <t>Kalika Tarkari Krishak Samuha</t>
  </si>
  <si>
    <t>Kalika Mahila Tarkari Krishak Samuha</t>
  </si>
  <si>
    <t>Ranidhunga Mulapani Krishak samuha</t>
  </si>
  <si>
    <t>Hariyali Mahila Krishak samuha</t>
  </si>
  <si>
    <t>Gawashi Babsaik Tarkari Kheti</t>
  </si>
  <si>
    <t>Janjati  Krishak Samuha</t>
  </si>
  <si>
    <t>Jagriti Mahila Krishak Samuha</t>
  </si>
  <si>
    <t>Janjati Mahila Krishak Samuha</t>
  </si>
  <si>
    <t>Chetanshil Mahila Bikash B S S Ltd</t>
  </si>
  <si>
    <t>Sugandha Mahila Krishak Samuha</t>
  </si>
  <si>
    <t>Saraswati Aduwa Krishak Samuha</t>
  </si>
  <si>
    <t>Mahila Uthhan Krishak Samuha</t>
  </si>
  <si>
    <t>Saypatri Krishak Sanjal</t>
  </si>
  <si>
    <t>Chaumala Kera Utpadan</t>
  </si>
  <si>
    <t>Mohanyal Krishak B S S Ltd</t>
  </si>
  <si>
    <t>Shanti Nepal Sana Kisan S.S.Ltd</t>
  </si>
  <si>
    <t>Hamro Achar Udhyog Tatha Falfool Processing Center</t>
  </si>
  <si>
    <t>Tomato and Capsicum Cultivation in Improved Green House for Farm Development and Income Generation of Poor Farmers</t>
  </si>
  <si>
    <t>Nepal Bij Briddhi Udhyog</t>
  </si>
  <si>
    <t>Parishram Krishi S S Ltd</t>
  </si>
  <si>
    <t xml:space="preserve">Kailali Mushroom Processing and Distribution </t>
  </si>
  <si>
    <t>Unique Seed Company</t>
  </si>
  <si>
    <t>Sahara Krishak Mahila Samuha</t>
  </si>
  <si>
    <t>Saraswati Agro Industry</t>
  </si>
  <si>
    <t>Saraswati Devi Kunwar</t>
  </si>
  <si>
    <t>New Swarojgar Krishi Firm</t>
  </si>
  <si>
    <t>Mahendra Kumar Bam</t>
  </si>
  <si>
    <t>9858052025/9858052191</t>
  </si>
  <si>
    <t xml:space="preserve">Upkar Babsayik Tarkari Utpadan </t>
  </si>
  <si>
    <t>Upkar Krishi S S Ltd</t>
  </si>
  <si>
    <t>Nandaram Sharma</t>
  </si>
  <si>
    <t>Poly House Bhitra Tamatar Kheti</t>
  </si>
  <si>
    <t>Bemausami Tarkari Utpadan Tatha Bajarikaran</t>
  </si>
  <si>
    <t>Rauleshwor Mauripalan</t>
  </si>
  <si>
    <t>Pragatishil Taja Tarkari Utpadan</t>
  </si>
  <si>
    <t>Samaiji Taja Tarkari Utpadan</t>
  </si>
  <si>
    <t>Khodamnath Dalit Udhyami Mauripalan</t>
  </si>
  <si>
    <t>Shreekot Mauripalan</t>
  </si>
  <si>
    <t>Nawajyoti Mauripalan</t>
  </si>
  <si>
    <t>Gramin Bikas Mauripalan</t>
  </si>
  <si>
    <t>Maha Utpadan</t>
  </si>
  <si>
    <t>Uragaun Mauripalan</t>
  </si>
  <si>
    <t>Jagannath Tarkari Prashodhan Tatha Bajarikaran</t>
  </si>
  <si>
    <t>Jaibik Bishadi Tatha Mal Prayogbaat Gunastariya Alu Biu Utpadan Gari Bikri Bitaran Garne</t>
  </si>
  <si>
    <t>Alu Tatha Pyaj Tarkari Utpadan</t>
  </si>
  <si>
    <t>Sitgrihako Kshamata Bistar</t>
  </si>
  <si>
    <t>Alovera Utpadan Tatha Bikri Bitaran</t>
  </si>
  <si>
    <t>Onion Cold Storage Construction</t>
  </si>
  <si>
    <t xml:space="preserve">Taja Chyau Utpadan </t>
  </si>
  <si>
    <t>Tarkari Utpadan Sankalan ra Bajarikaran</t>
  </si>
  <si>
    <t>Sidhapur Tarkari Biu Utpadan Tatha Bajarikaran</t>
  </si>
  <si>
    <t>Bhawani Masala Utpadan Tatha Bajarikaran</t>
  </si>
  <si>
    <t>Ram Janaki Tarkari Utpadan Tatha Sankalan, Bajarikaran Upayojana</t>
  </si>
  <si>
    <t>Maha Utpadan Tathha Bajarikaran</t>
  </si>
  <si>
    <t>Bhumiraj Besar Prashodhan</t>
  </si>
  <si>
    <t xml:space="preserve">Masalabali Utpadan Prashodhan Tatha Bajarikaran </t>
  </si>
  <si>
    <t>Tamatar Prashodhan Tatha Bajarikaran</t>
  </si>
  <si>
    <t>Sana Kisan Masuro Sankalan, Prashodhan tatha Bajarikaran</t>
  </si>
  <si>
    <t>Masala Prashodhan Tatha Bajarikaran</t>
  </si>
  <si>
    <t>Biu Utpadan Prashodhan Tatha Bajarikaran</t>
  </si>
  <si>
    <t>Kera Bibidhikaran Khadye Parikar Prashodhan</t>
  </si>
  <si>
    <t>Bhupati Maha Prashodhan Udhyog</t>
  </si>
  <si>
    <t>Hamro Achar Udhyog Tatha Falful Prashodhan Kendra</t>
  </si>
  <si>
    <t>Kailali Madhyavarti Biubijan Prashodhan</t>
  </si>
  <si>
    <t>Masala Utpadan Prashodhan Tatha Bajarikaran</t>
  </si>
  <si>
    <t>Masala Sankalan Prashodhan Tatha Bajarikaran</t>
  </si>
  <si>
    <t>Sana Kisan Masuro Sankalan Prashodhan Tatha Bajarikaran</t>
  </si>
  <si>
    <t>Masuroo Utpadan Sankalan Prashodhan Tatha Bajarikaran</t>
  </si>
  <si>
    <t>Samaj Sudhar Mausami Tatha Bemausami Tarkari Utpadan</t>
  </si>
  <si>
    <t>Hamar Pahura Byabsaik Tarkari Utpadan</t>
  </si>
  <si>
    <t>Kera Prabardhan Karyakram</t>
  </si>
  <si>
    <t>Bel Ra Aapko Juice Utpadan Tatha Bajar Prabardhan</t>
  </si>
  <si>
    <t xml:space="preserve">Kumbhar Byabasaik Tarkari Utpadan Tatha Farm Bikas </t>
  </si>
  <si>
    <t>Aluko PBS Utpadan</t>
  </si>
  <si>
    <t>Lakuri Alu Tatha Tarkari Utpadan Kendra</t>
  </si>
  <si>
    <t>Babsaik Alu Tatha Golbheda Bistar</t>
  </si>
  <si>
    <t>Babsaik Biu Alu Utpadan</t>
  </si>
  <si>
    <t>Kanjwar Babsaik Alu Biu Utpadan</t>
  </si>
  <si>
    <t>Alu Utpadan Tatha Bikri</t>
  </si>
  <si>
    <t>Alu Utpadan Tatha Naya Prabidhi Bikash</t>
  </si>
  <si>
    <t>Sana Kisan Alu Biu Utpadan Tatha Prabidhi Bikash</t>
  </si>
  <si>
    <t>Tapara Willium Hybrid Kera Prabidhi Bikash</t>
  </si>
  <si>
    <t>Cardinal Alu Utpadan, Grading Tatha Sanklaan Kendra</t>
  </si>
  <si>
    <t>Biu Alu Utpadan Sankalan, Sinchai Tatha Prabidhi Bikas Up-aayojana</t>
  </si>
  <si>
    <t>Hariyali Taja Tarkari Utpadan</t>
  </si>
  <si>
    <t>Sahashralinga Taja Tarkari Utpadan</t>
  </si>
  <si>
    <t>Bhumiraj Tarkari Biu Utpadan</t>
  </si>
  <si>
    <t>Shrijanshil Taja Tarkari Utpadan</t>
  </si>
  <si>
    <t>Bemausami Tarkari Utpadan</t>
  </si>
  <si>
    <t>Alitaal Mauri Ghar Nirman Tatha Bajarikaran Upayojana</t>
  </si>
  <si>
    <t>Babsaik Alu Kheti Sankalan Tatha Bajarikaran Baat Krishak Ko Arthik Unnati</t>
  </si>
  <si>
    <t>Byabasaik Alu Biu Briddhi tatha Sankalan</t>
  </si>
  <si>
    <t>Alu Bij Briddhi Tatha Khayan Alu Utpadan</t>
  </si>
  <si>
    <t>Mallika Alu Utpadan</t>
  </si>
  <si>
    <t>Biu Utpadan Farmstar Prashodhan Tatha Bajarikaran</t>
  </si>
  <si>
    <t xml:space="preserve">Bemausami Golbheda Utpadanka Lagi Plastic Ghar </t>
  </si>
  <si>
    <t>Suntalajaat Biruwa Utpadan Tatha Bikri Bitaran</t>
  </si>
  <si>
    <t>Golbheda Utpadanka Lagi Plastic Ghar Nirman</t>
  </si>
  <si>
    <t>Tarkari Tatha Khadhyanna Bali Biu Sankalan Prashodhan Tatha Bajarikaran</t>
  </si>
  <si>
    <t>Aluko Purba Mul Biu Utpadan Tatha Bijbriddhi</t>
  </si>
  <si>
    <t>Janachetana Tarkari Utpdan</t>
  </si>
  <si>
    <t>Laligurans Bemausami Tarkari Utpadan</t>
  </si>
  <si>
    <t>Digojyoti Bemausami Tarkari Utpadan</t>
  </si>
  <si>
    <t>Bemausami Tamatar Kheti</t>
  </si>
  <si>
    <t>Tarkari Utpadan</t>
  </si>
  <si>
    <t>Masalabali Utpadan</t>
  </si>
  <si>
    <t>Makai Biu Utpadan</t>
  </si>
  <si>
    <t>Gadhi Aduwa Prashodhan Tatha Bajarikaran</t>
  </si>
  <si>
    <t>Nabhisthan Masala Utpadan</t>
  </si>
  <si>
    <t>Beteni Tarkari Utpadan</t>
  </si>
  <si>
    <t>Siddheshwor Tarkari Utpadan</t>
  </si>
  <si>
    <t>Thapatole Mauripalan</t>
  </si>
  <si>
    <t>Kuikana Byabasaik Tarkari Utpadan</t>
  </si>
  <si>
    <t xml:space="preserve">Babsaik Tarkari Khetika Lagi Farm Bikash </t>
  </si>
  <si>
    <t>Bihaniya Babsaik Taja Tarkari (Alu ra Kakrako Farm Bikash)</t>
  </si>
  <si>
    <t>Hariyali Mahila Taja Tarkari Utpadan Samuha</t>
  </si>
  <si>
    <t>Alitaal Taja Maha Utpadan Upayojana</t>
  </si>
  <si>
    <t>Bhawani Taja Tarkari Krishak Samuha</t>
  </si>
  <si>
    <t>Ghodabaas Taja Tarkari Tatha Biu Utpadan</t>
  </si>
  <si>
    <t>Babsaik Tarkari Khetika Lagi Farm Bikas</t>
  </si>
  <si>
    <t>Byabasaik Tarkari Utpadan</t>
  </si>
  <si>
    <t>Makai Biu, Alu Ra Khursani Utpadan</t>
  </si>
  <si>
    <t>Gramin Kisan Alu Utpadan</t>
  </si>
  <si>
    <t>Shiva Shakti Maha Prashodhan</t>
  </si>
  <si>
    <t>Tarkari Kheti</t>
  </si>
  <si>
    <t>Satbariya Alu Utpadan</t>
  </si>
  <si>
    <t>Brihat Chyau Kheti</t>
  </si>
  <si>
    <t>Byabasai Tarkari Kheti</t>
  </si>
  <si>
    <t>Masina Taja Tamatar Utpadan</t>
  </si>
  <si>
    <t>Salghari Taja Tarkari Utpadan</t>
  </si>
  <si>
    <t>Byabasaik Cyau Utpadan</t>
  </si>
  <si>
    <t>Dundra Taja Tarkari Utpadan</t>
  </si>
  <si>
    <t>Chyauko Byasaik Khetika Lagi Byad Utpadan Ra Bikri</t>
  </si>
  <si>
    <t>Falful Kheti Tatha Farm Bikas (Mewa Ra Kera)</t>
  </si>
  <si>
    <t>Krishi Upaj Bajarikanka Lagi Bajar Kendra Sthapana</t>
  </si>
  <si>
    <t>Alu, Tarkari Tatha Masala Baliharuko Byabasaikaranka Lagi Farm Prabidhi Bikas</t>
  </si>
  <si>
    <t>Maha Utpadan, Sankalan Tatha Pouch Packing</t>
  </si>
  <si>
    <t>Chyauko Biu Utpadan</t>
  </si>
  <si>
    <t>Masuro Tatha Dhaanko BiuUtpadan, Prashodhan Tatha Bajarikaran</t>
  </si>
  <si>
    <t>Gunastariya Biu Utpadan Tatha Bajarikaran</t>
  </si>
  <si>
    <t>Chyauko Mulya Shrinkhala Abhibriddhi Tatha Prashodhan</t>
  </si>
  <si>
    <t>Gangamala Taja Chyau Prashodhan</t>
  </si>
  <si>
    <t>Byabasai Tissue Culture Prayogshala Sthapana Tatha Gunastariya Biruwa Bistar</t>
  </si>
  <si>
    <t>Tarkari Bajar Tatha Bhandaran</t>
  </si>
  <si>
    <t>Mentha Crystal Utpadan Tatha Anya Jadibuti Utpadan Tatha Prasodhan</t>
  </si>
  <si>
    <t>Bee Keeping Based Material Production and Marketing</t>
  </si>
  <si>
    <t>Sustainable Potato and Vegetable VCD Through Intregated VCD</t>
  </si>
  <si>
    <t>Plastic Ghar Tatha Byabasaik Tarkari Kheti</t>
  </si>
  <si>
    <t>Shikhar Taja Tarkari Utpadan</t>
  </si>
  <si>
    <t>Guljar Masalabali Utpadan</t>
  </si>
  <si>
    <t>Malikaarjun Masalabali Utpadan</t>
  </si>
  <si>
    <t>Laasku Tarkari Utpadan</t>
  </si>
  <si>
    <t>Jagannath Bemausami Tarkari Utpadan</t>
  </si>
  <si>
    <t>Jamir Tarkari Tatha Masala Utpadan</t>
  </si>
  <si>
    <t>Janaastha Tarkari Utpadan Tatha Sankalan Kendra</t>
  </si>
  <si>
    <t>Masala Bali Ra Tarkari Sankalan Grading Packaging Ra Bajarikaran</t>
  </si>
  <si>
    <t>Hunainath Masala Prashodhan Tatha Bajarikaran</t>
  </si>
  <si>
    <t xml:space="preserve">Bhupati Maha Utpadan, Sankalan Ra Prashodhan </t>
  </si>
  <si>
    <t>Baraghar Tarkari Biu Utpadan</t>
  </si>
  <si>
    <t>Manilek Tarkari Biu Prabardhan Sahayog</t>
  </si>
  <si>
    <t>Tarkari Utpadan, Sankalan Tatha Bajarikaran</t>
  </si>
  <si>
    <t>Satnam Golbheda Tatha Khursani Sauce Utpadan</t>
  </si>
  <si>
    <t xml:space="preserve">RakareswarTarkari Kheti Babsaya </t>
  </si>
  <si>
    <t>Masta Byabasaik Mauripalan</t>
  </si>
  <si>
    <t>Namuna Mahila Tarkari Utpadan</t>
  </si>
  <si>
    <t>Chhatiban Adhunik Mauripalan</t>
  </si>
  <si>
    <t>Binay Adhunik Mauripalan</t>
  </si>
  <si>
    <t>Laligurans Tarkari Kheti Byabasaya</t>
  </si>
  <si>
    <t>Shantinagar Tarkari Kheti Byabasaya</t>
  </si>
  <si>
    <t>Samaiji Adhunik Mauripalan</t>
  </si>
  <si>
    <t>Jorayel Besar Prashodhan Kendra</t>
  </si>
  <si>
    <t>Janjati Alu Khursani ra Banda Kheti Byabasaya</t>
  </si>
  <si>
    <t>Tarkari Kheti Utpadan Byabasaya</t>
  </si>
  <si>
    <t>Jagriti Tarkari Kheti Byabasaya Prabardhan</t>
  </si>
  <si>
    <t xml:space="preserve">Janjati Alu Golbheda Ra Kauli Kheti </t>
  </si>
  <si>
    <t>Vijay Adhunik Mauripalan</t>
  </si>
  <si>
    <t>Chetansil Taja Tarkari Utpadan</t>
  </si>
  <si>
    <t>Sugandha Mahila Taja Tarkari Utpadan</t>
  </si>
  <si>
    <t>Saraswoti Taja Tarkari Utpadan</t>
  </si>
  <si>
    <t>Kalika Kera Utpadan</t>
  </si>
  <si>
    <t>Api Himalaya Biu Prashodhan</t>
  </si>
  <si>
    <t xml:space="preserve">Alu Ra Khursani Tarkari Utpadan </t>
  </si>
  <si>
    <t>Chyau Utpadan</t>
  </si>
  <si>
    <t>Pyaj Ra Khursani Utpadan</t>
  </si>
  <si>
    <t>Shanti Nepal Sana Kisan Kera Utpadan</t>
  </si>
  <si>
    <t>Tissue Culture Prabidhibata Kera Kheti Prabardhan Karyakram</t>
  </si>
  <si>
    <t>Lentil, Vegetable and Consumable Seed Production Collection Processing and Marketing</t>
  </si>
  <si>
    <t>Alu Tatha Kera Prashodhan Uddhyog</t>
  </si>
  <si>
    <t>Sana Krishak Babsaik Tarkari Utpadan Tatha Farm Bikash</t>
  </si>
  <si>
    <t>Shivadarsan Tarkari Utpadan Prabidhi Bikash</t>
  </si>
  <si>
    <t>Namuna Bauniya-4, Simrana</t>
  </si>
  <si>
    <t>IPM Padhatima Adharit Tarkari Utpadan Tatha Sankalan</t>
  </si>
  <si>
    <t xml:space="preserve">Mauripalan Tatha Maha Prashodhan </t>
  </si>
  <si>
    <t>Bheri Byabasaik Tarkari Utpadan</t>
  </si>
  <si>
    <t>Chure Parbat Maha Utpadan</t>
  </si>
  <si>
    <t>Chandrapur Mausami Tatha Bemausami Tarkari Byabasaya</t>
  </si>
  <si>
    <t xml:space="preserve">Babsaik Tarkari Kheti Farm Bikash </t>
  </si>
  <si>
    <t>Byabasaik Tarkari Khetiko Farm Bikas</t>
  </si>
  <si>
    <t>Biu Prashodhan Tatha Bajarikaran</t>
  </si>
  <si>
    <t>Babsaik Tarkari Kheti Tatha Firm Bikash</t>
  </si>
  <si>
    <t>Kotmajhkharka Krishi Upaj Sankalan Kendra</t>
  </si>
  <si>
    <t>Samabesi Tarkari Utpadan</t>
  </si>
  <si>
    <t>Lok kalyankari Byabasaik Kera Kheti</t>
  </si>
  <si>
    <t>Jhyankreghari Mausami Tatha Bemausami Tarkari Byabasaya</t>
  </si>
  <si>
    <t>Salleri Prabidhi Bikas Tatha Sankalan Kendra</t>
  </si>
  <si>
    <t>Byabasaik Kanye Chyau Utpadan</t>
  </si>
  <si>
    <t>Adhunik Tarkari Kheti Byabasaya Tatha Farm Bikash</t>
  </si>
  <si>
    <t>Bhumiraj Masala Udhyog</t>
  </si>
  <si>
    <t>Rauleshwor Multipurpose Krishak Samuha</t>
  </si>
  <si>
    <t>Samaj Sudhar Krishak Samuha</t>
  </si>
  <si>
    <t>Adhikari Krishak Samuha</t>
  </si>
  <si>
    <t>Matribhumi Krishak Samuha</t>
  </si>
  <si>
    <t>Sakhalari Krishak Samuha</t>
  </si>
  <si>
    <t>Chetansil Krishak Samuha</t>
  </si>
  <si>
    <t>Salghari Krishak Samuha</t>
  </si>
  <si>
    <t>Mahila Jagaran Krishak Samuha</t>
  </si>
  <si>
    <t>Janakalyan Aduwabali Krishak Samuha</t>
  </si>
  <si>
    <t>Samaiji Mahila Krishak Samuha</t>
  </si>
  <si>
    <t>Jharana Mahila Krishak Samuha</t>
  </si>
  <si>
    <t>Manakamana Mahila Krishak Samuha</t>
  </si>
  <si>
    <t>Nawajyoti Ghar Bari Krishak Samuha</t>
  </si>
  <si>
    <t>Kailpal Krishi Sahakari Sanstha Ltd</t>
  </si>
  <si>
    <t>Uragaun Krishi Sahakari Sanstha Ltd</t>
  </si>
  <si>
    <t>Bramhashakti Krishi Sahakari Sanstha Ltd</t>
  </si>
  <si>
    <t>Jagannath Krishi Sahakari Sanstha Ltd</t>
  </si>
  <si>
    <t>Bhauneli Krishi Sahakari Sanstha Ltd</t>
  </si>
  <si>
    <t>Kotbhairav Krishi Sahakari Sanstha Ltd</t>
  </si>
  <si>
    <t>Hamar Pahura Krishi Sahakari Sanstha Ltd</t>
  </si>
  <si>
    <t>Sana Kisan Krishi Sahakari Sanstha Ltd</t>
  </si>
  <si>
    <t>Nabhisthan Krishi Sahakari Sanstha Ltd</t>
  </si>
  <si>
    <t>Thapatole Krishi Sahakari Sanstha Ltd</t>
  </si>
  <si>
    <t>Batairaj Mukta Haliya Krishak Samuha</t>
  </si>
  <si>
    <t>Namuna Dalit Krishak Samuha</t>
  </si>
  <si>
    <t>Sagarmatha Krishak Samuha</t>
  </si>
  <si>
    <t>Baraghar  Krishi Sahakari Ltd</t>
  </si>
  <si>
    <t>Janpriya Bahuuddesiya S S ltd</t>
  </si>
  <si>
    <t xml:space="preserve">Bukee Krishi Sahakari Sanstha Ltd </t>
  </si>
  <si>
    <t xml:space="preserve">Bhumiraj Bhatmas Krishak Samuha </t>
  </si>
  <si>
    <t>Srijanshil Krishak Samuha</t>
  </si>
  <si>
    <t>Pandey Masala Udhyog</t>
  </si>
  <si>
    <t>Kedar Nath Krishi S S Ltd</t>
  </si>
  <si>
    <t>Nawajyoti Krishi S S Ltd</t>
  </si>
  <si>
    <t>Chintemaya Aya Aarjan Krishak Samuha</t>
  </si>
  <si>
    <t>Jilinge Krishak Samuha</t>
  </si>
  <si>
    <t>Shivalaya Bahuuddesiya S S Ltd</t>
  </si>
  <si>
    <t>Bahuuddesiya Krishak Samuha</t>
  </si>
  <si>
    <t>Sathbariya Krishi Sahakari Sanstha Ltd</t>
  </si>
  <si>
    <t>Shanghhari Krishi Sahakari Sanstha Ltd</t>
  </si>
  <si>
    <t>Sangam and Shikhar Laghu Uddhyami Chyau Krishak Samuha</t>
  </si>
  <si>
    <t>Namuna Tarkari Utpadan Krishak Samuha</t>
  </si>
  <si>
    <t>Jivanjyoti Mahila Krishak Samuha</t>
  </si>
  <si>
    <t>Bageshori Bahuuddesiya Krishak Samuha</t>
  </si>
  <si>
    <t>Bahuuddheshiya Krishi Tatha Chyau Utpadan Firm</t>
  </si>
  <si>
    <t>Aboling aadhunik Mauripalan Sahakari Limited</t>
  </si>
  <si>
    <t>Suryatara Mauripalan Sahakari Ltd</t>
  </si>
  <si>
    <t>Narti Samudaik Ban Batavaran Multipurpose Sahakari</t>
  </si>
  <si>
    <t>Gurubaba Krishi Sahakari</t>
  </si>
  <si>
    <t>Digo Khadyabali Utpadak Krishi Sahakari</t>
  </si>
  <si>
    <t>Rajdhani Bahuuddesiya Krishi Sahakari</t>
  </si>
  <si>
    <t>Siddhartha Bahuuddhesiya Sahakari</t>
  </si>
  <si>
    <t>Salleri Krishi Tatha Pashupalan Sahakari</t>
  </si>
  <si>
    <t>Bhuwar Bhawani Bahuuddesiya Krishak S S Ltd</t>
  </si>
  <si>
    <t>Malaxmi Bahuuddesiya Krishak Samuha</t>
  </si>
  <si>
    <t>Jankalyan Bahuuddesiya S S Ltd</t>
  </si>
  <si>
    <t>Shiva Maya Bahuuddesiya Krishi Firm</t>
  </si>
  <si>
    <t>Hariyali Krishak Bahuuddesiya S S Ltd</t>
  </si>
  <si>
    <t>Laliguras Mahila Krishi Bahudesiya Sahakari Santha Ltd</t>
  </si>
  <si>
    <t>Namuna Mahila B S S Ltd</t>
  </si>
  <si>
    <t>Shreekot Bahuuddesiya Sahakari Ltd</t>
  </si>
  <si>
    <t>Shahid Dasharathchand Bahuuddesiya Sahakari Ltd</t>
  </si>
  <si>
    <t>Narayan Bahuuddesiya Sahakari Ltd</t>
  </si>
  <si>
    <t>Binay Bahuuddesiya Sahakari Ltd</t>
  </si>
  <si>
    <t>Laxmi Saraswoti Bahuuddesiya Sahakari Ltd</t>
  </si>
  <si>
    <t>Vijay Bikas Bahuuddesiya Sahakari Sanstha Ltd</t>
  </si>
  <si>
    <t>Kalika Taja Tarkari Utpadan Krishak Samuha</t>
  </si>
  <si>
    <t>Devidanda Unnat Bali Krishak Samuha</t>
  </si>
  <si>
    <t>Krishi Utpadan Samuha</t>
  </si>
  <si>
    <t>Ujjyalo Tarkari Krishak Samuha</t>
  </si>
  <si>
    <t>Deurali Uddhyami Mahila Krishak Samuha</t>
  </si>
  <si>
    <t>Jana Apekshya Krishi Sahakari</t>
  </si>
  <si>
    <t>Jarepani Krishi Tatha Pashupalan Sahakari</t>
  </si>
  <si>
    <t>Kotmanjhkharka Samudaik Krishi Sahakari</t>
  </si>
  <si>
    <t>Gagretaal Mahila Krishi Tatha Pasupalan S S Ltd</t>
  </si>
  <si>
    <t>Janpriya Bahuudesiya S S Ltd</t>
  </si>
  <si>
    <t>Saraswati  Dhami</t>
  </si>
  <si>
    <t>Siddhababa Krishi Sahakari Ltd</t>
  </si>
  <si>
    <t>Khodamnath Dalit Udhami Bikas Krishi Sahakari Ltd</t>
  </si>
  <si>
    <t>Gramin Bikas Krishi Sahakari Ltd</t>
  </si>
  <si>
    <t>Janachetana Krishi Sahakari Ltd</t>
  </si>
  <si>
    <t>Sana Kisan Krishi Sahakari</t>
  </si>
  <si>
    <t>Siddhapur Biu Prabardhan Sahakari Ltd</t>
  </si>
  <si>
    <t>Nawajyoti Mahila Krishak Samuha</t>
  </si>
  <si>
    <t>Jai Gurudev Krishak Samuha</t>
  </si>
  <si>
    <t>Jai Gurudev Mausami Tatha Bemausami Tarkari Utpadan</t>
  </si>
  <si>
    <t>Saksham Janjati Krishak Samuha</t>
  </si>
  <si>
    <t>Adhunik Krishi Tatha Jadibuti Byabasaik Firm</t>
  </si>
  <si>
    <t>Kusal Agriculture Research and Development Centre</t>
  </si>
  <si>
    <t>Harit Taja Tarkari Tatha Masala Bali Utpadan Samuha</t>
  </si>
  <si>
    <t>Navraj Suntalajaat Falful Nursery Udhyog</t>
  </si>
  <si>
    <t>Jaripani Falful Tatha Taja Tarkari Utpadan Krishak Samuha</t>
  </si>
  <si>
    <t>Digojyoti Tarkari Utpadan Krishak Samuha</t>
  </si>
  <si>
    <t>Laliguras Biu Utpadan Krishak Samuha</t>
  </si>
  <si>
    <t>Laxmi Falful Tatha Bachat Rin Samuha</t>
  </si>
  <si>
    <t>Pragatishil Mahila Taja Tarkari Krishak Samuha</t>
  </si>
  <si>
    <t>Beteni Suntalabali Tatha Bahuuddeshiya Sahakari Ltd.</t>
  </si>
  <si>
    <t>Siddheshwor Krishi Bahumukhi Sahakari Sanstha Ltd</t>
  </si>
  <si>
    <t>Shreesthan Krishi Tatha Falful Sahakari Ltd</t>
  </si>
  <si>
    <t>Gamaudi Janutthan Krishi Tatha Pashupalan S S Ltd</t>
  </si>
  <si>
    <t>Nawajyoti Krishi Tatha Pashupaaan S S td</t>
  </si>
  <si>
    <t>Janpragatishil Krishi Tatha Pashupalan S S Ltd</t>
  </si>
  <si>
    <t>Shanti Falful Tatha Tarkari Biu Utpadan Krishak Samuha</t>
  </si>
  <si>
    <t>Gramin Kisan Sahakari Ltd</t>
  </si>
  <si>
    <t>Ambikeswari Mahila Krishak Samuha</t>
  </si>
  <si>
    <t>Sayapatri Mahila Krishak Samuha</t>
  </si>
  <si>
    <t>Prakritik Maha Uttpadan Tatha Mauripalan Farm</t>
  </si>
  <si>
    <t>Swargadwari Bee Concern</t>
  </si>
  <si>
    <t>Haritkranti Krishi Sahakari</t>
  </si>
  <si>
    <t>Jaljala Bakhra Tatha Bangurpalan P Ltd</t>
  </si>
  <si>
    <t xml:space="preserve">Gangamala Laghu Uddami Chyau Kheti Udhog </t>
  </si>
  <si>
    <t xml:space="preserve">Swargadwari Krishi Talim Tatha Anusandhan Kendra Pvt. Ltd. </t>
  </si>
  <si>
    <t>Nawachetana Krishi Sahakari</t>
  </si>
  <si>
    <t>Sugandha Herbal Industries Pvt. Ltd</t>
  </si>
  <si>
    <t>Rapti Mauripalan Kendra</t>
  </si>
  <si>
    <t>Nawa Pratibha Krishak Sahakari Sanstha Ltd</t>
  </si>
  <si>
    <t>Neuli Krishi Firm</t>
  </si>
  <si>
    <t>Shikhar Mahila Krishi Bahuuddesiya Sahakari Ltd</t>
  </si>
  <si>
    <t>Samaj Sudhar Aguwa Mahila Krishak Samuha</t>
  </si>
  <si>
    <t>Terchhalek Mahila Krishak Samuha</t>
  </si>
  <si>
    <t>Terchhalek Alu Tatha Aduwa Utpadan</t>
  </si>
  <si>
    <t>Malika Bahuuddesiya Mahila Krishi S S Ltd</t>
  </si>
  <si>
    <t>Murai Bhawani Bahuuddesiya Mahila Krishak S S ltd</t>
  </si>
  <si>
    <t>Malikaarjun Mahila B B S Ltd</t>
  </si>
  <si>
    <t>Jagannath Mahila Tarkari Samuha</t>
  </si>
  <si>
    <t>Jamir Mahila Tarkari Samuha</t>
  </si>
  <si>
    <t>Janaastha Krishi Bahuuddesiya S S Ltd</t>
  </si>
  <si>
    <t>Rakareswor Mahila Krishak Samuha</t>
  </si>
  <si>
    <t>Janshakti Falful Tatha Tarkari Krishak Samuha</t>
  </si>
  <si>
    <t xml:space="preserve">Chaufal Bahuuddesiya Sahakari Ltd </t>
  </si>
  <si>
    <t>Chaufal Tarkari Utpadan Tatha Bajarikaran</t>
  </si>
  <si>
    <t>Paribartanshil  Mahila Krishak Samuha</t>
  </si>
  <si>
    <t>Gwashi Janjati Krishak Samuha</t>
  </si>
  <si>
    <t>Api Himalaya Agro and Livestock Company Pvt. Ltd</t>
  </si>
  <si>
    <t>Kalika Organic Krishi S S Ltd</t>
  </si>
  <si>
    <t>Gayatri Flower Decorators and Plant House</t>
  </si>
  <si>
    <t>Krishi Chyau Prashodhan Kendra</t>
  </si>
  <si>
    <t>Bishwojyoti Mahila B S S Ltd</t>
  </si>
  <si>
    <t>Bobby Masala Udhyog</t>
  </si>
  <si>
    <t>Lok Kalyankari Mahila Krishi Tatha Pashu Sahakari Sanstha Ltd.</t>
  </si>
  <si>
    <t>Chure Parbat Small Farmer Krishi Sahakari Ltd</t>
  </si>
  <si>
    <t>Milijuli Tarkari Utpadan Krishak Samuha</t>
  </si>
  <si>
    <t>Raj Kumar Bhatt</t>
  </si>
  <si>
    <t>Manmati Pandey</t>
  </si>
  <si>
    <t>Dambar Bahadur Kunwar</t>
  </si>
  <si>
    <t>Dhraupadi  Bhatt</t>
  </si>
  <si>
    <t>Amba Datta  Bhatt</t>
  </si>
  <si>
    <t>Basudev Bhatt</t>
  </si>
  <si>
    <t>Bishnu Dutta Pandey</t>
  </si>
  <si>
    <t>Udhav Raj Pant</t>
  </si>
  <si>
    <t>Janaki Chand</t>
  </si>
  <si>
    <t>Bhawani Dutta Bhatt</t>
  </si>
  <si>
    <t>Krisna Bahadur Bist</t>
  </si>
  <si>
    <t>Moheuddin Kabadiya</t>
  </si>
  <si>
    <t>Kishor Prasad Sharma</t>
  </si>
  <si>
    <t>Shantarani Tharu</t>
  </si>
  <si>
    <t>Jagat Ram Chaudhary</t>
  </si>
  <si>
    <t>Laxmi Datta Bhatt</t>
  </si>
  <si>
    <t>Yashoda Devi Saud</t>
  </si>
  <si>
    <t>Bhaga Devi Air</t>
  </si>
  <si>
    <t>Dharma BK</t>
  </si>
  <si>
    <t>Nirmala Kumari Tamrakar</t>
  </si>
  <si>
    <t>Bisnu Raj Bhatt</t>
  </si>
  <si>
    <t>Tulchhi Devi Awasthi</t>
  </si>
  <si>
    <t>Dambar Dev Bhatt</t>
  </si>
  <si>
    <t>Bhoj Raj Bhatt</t>
  </si>
  <si>
    <t>Manshara Biswokarma</t>
  </si>
  <si>
    <t>Gagan B. BC</t>
  </si>
  <si>
    <t>Nima Devi Pun</t>
  </si>
  <si>
    <t>Ambika KC</t>
  </si>
  <si>
    <t>Gehendra Bdr KC /Dil Bdr Chaudhary</t>
  </si>
  <si>
    <t>Chabilal Kumal</t>
  </si>
  <si>
    <t>Hira KC</t>
  </si>
  <si>
    <t>Fatima Sai</t>
  </si>
  <si>
    <t>Sharada DC</t>
  </si>
  <si>
    <t>Dhruba Raj Poudel</t>
  </si>
  <si>
    <t>Bharat Giri</t>
  </si>
  <si>
    <t>Sita Kumari Lamichhane</t>
  </si>
  <si>
    <t>Nav Raj Rawat</t>
  </si>
  <si>
    <t>Kaushalya Dhami</t>
  </si>
  <si>
    <t>Rambha Devi Rawal</t>
  </si>
  <si>
    <t>Dilip Bohara</t>
  </si>
  <si>
    <t>Jamuna kumari Bohara</t>
  </si>
  <si>
    <t>Bhoj Bdr Thapa</t>
  </si>
  <si>
    <t>Yashoda Bohara</t>
  </si>
  <si>
    <t>Bishna Kumari Kathayat</t>
  </si>
  <si>
    <t>Khem Raj Joshi</t>
  </si>
  <si>
    <t>Kishni Devi Chaudhary</t>
  </si>
  <si>
    <t>Reshma Saud</t>
  </si>
  <si>
    <t>Lokendra Singa Bhatt</t>
  </si>
  <si>
    <t>Sundari Devi Chaudhary</t>
  </si>
  <si>
    <t>Ram Prasad Tharu</t>
  </si>
  <si>
    <t>Hari Shankar Yogi</t>
  </si>
  <si>
    <t>Ram Sundar Chaudhary</t>
  </si>
  <si>
    <t>Juna Devi Budha</t>
  </si>
  <si>
    <t>Shankar Prasad Devkota</t>
  </si>
  <si>
    <t>Ojari Lal Chaudhary</t>
  </si>
  <si>
    <t>Padam Bahadur Oli</t>
  </si>
  <si>
    <t>Yam Kumari Chalise</t>
  </si>
  <si>
    <t>Shivraj Darlami  Magar</t>
  </si>
  <si>
    <t>Ujjwal Roka Magar</t>
  </si>
  <si>
    <t>Bishnu Kumari Sapkota</t>
  </si>
  <si>
    <t>Dambar Sijali</t>
  </si>
  <si>
    <t>Gwallek-2, Goichada</t>
  </si>
  <si>
    <t>Raulesor-2, Dabrali</t>
  </si>
  <si>
    <t>Dasharath Chand Municipality-7, Sukuti</t>
  </si>
  <si>
    <t>Basantapur-1, Adatola</t>
  </si>
  <si>
    <t>Nawali-3</t>
  </si>
  <si>
    <t>Sillegada-6, Shreekot</t>
  </si>
  <si>
    <t>Bisalpur-2, Kharra Jimira</t>
  </si>
  <si>
    <t>Shreekedar -9, Binseri</t>
  </si>
  <si>
    <t>Melauli-3, Aagar</t>
  </si>
  <si>
    <t>Dasharath Chand Municipality -4, Pallachaudali</t>
  </si>
  <si>
    <t>Dasharath Chand Municipality -7,  Titaragaun</t>
  </si>
  <si>
    <t>Dasharath Chand Municipality-3, Jarga</t>
  </si>
  <si>
    <t>Dasharath Chand Municipality-1, Shahilek</t>
  </si>
  <si>
    <t>Gurukhola-3, Jhokali</t>
  </si>
  <si>
    <t>Kotpatera-2</t>
  </si>
  <si>
    <t>Siddhapur-4, Hatash</t>
  </si>
  <si>
    <t>Chaukham-1, Shribhairav</t>
  </si>
  <si>
    <t>Dasharath Chand Municipality-5, Sunderkhali</t>
  </si>
  <si>
    <t>Bankatwa-4, Jeegaun</t>
  </si>
  <si>
    <t>Baijapur-5</t>
  </si>
  <si>
    <t>Income Generation Through Lentil Production and Processing</t>
  </si>
  <si>
    <t>Nepalgunj Municipality -17, Bulbhuliya</t>
  </si>
  <si>
    <t>Gulariya Municipality-5</t>
  </si>
  <si>
    <t>Baniyabhar-1, Lawnghawa</t>
  </si>
  <si>
    <t>Gulariya Municipality-8</t>
  </si>
  <si>
    <t>Manpur Tapara-2</t>
  </si>
  <si>
    <t>Deudhakla, Laxmana</t>
  </si>
  <si>
    <t>Sanoshree Taratal Municipality, 3</t>
  </si>
  <si>
    <t>Sanoshree Taratal Municipality-6</t>
  </si>
  <si>
    <t>Sorahawa-7, Simara</t>
  </si>
  <si>
    <t>Rajapur Municipality-17, Tapara</t>
  </si>
  <si>
    <t>Manilek-7, Bagal</t>
  </si>
  <si>
    <t>Amargadi Municipality -3, Saungaun</t>
  </si>
  <si>
    <t>Amargadi Municipality -1, Banda</t>
  </si>
  <si>
    <t>Koteli-8, Asurpa</t>
  </si>
  <si>
    <t>Bagarkot-9, Rodkatte</t>
  </si>
  <si>
    <t>Alitaal-7, Gharelu Bazar Udhamnagar</t>
  </si>
  <si>
    <t>Amaragadhi Municipality-1, Tadibata</t>
  </si>
  <si>
    <t>Amragadhi Municipality-5</t>
  </si>
  <si>
    <t>Amargadhi Municipality-3, Koteuda</t>
  </si>
  <si>
    <t>Amargadhi Municipality-1</t>
  </si>
  <si>
    <t>Amaragadhi Municipality-5</t>
  </si>
  <si>
    <t>Bagarkot -5, Sirada</t>
  </si>
  <si>
    <t>Amargadhi Municipality-2</t>
  </si>
  <si>
    <t>Amargadhi Municipality-5</t>
  </si>
  <si>
    <t>Amargadhi-7, Pokhara</t>
  </si>
  <si>
    <t>Dadaparajul-6, Dadagaun</t>
  </si>
  <si>
    <t>Dadaprajul-7, Jaripani</t>
  </si>
  <si>
    <t>Dadaparajul-7,Tharpu</t>
  </si>
  <si>
    <t>Maiika-7, Tolipani</t>
  </si>
  <si>
    <t>Baraha-6, Punakot</t>
  </si>
  <si>
    <t xml:space="preserve">Rawatkot 
</t>
  </si>
  <si>
    <t>Narayan Municipality-1</t>
  </si>
  <si>
    <t>Naulekatuwal-6, 8</t>
  </si>
  <si>
    <t>Narayan Municipality-6</t>
  </si>
  <si>
    <t>Narayan Municipality-8</t>
  </si>
  <si>
    <t>Barah-1, Ghodabas</t>
  </si>
  <si>
    <t>Laxmipur-5, Goradhara</t>
  </si>
  <si>
    <t>Bela-6, Pratappur</t>
  </si>
  <si>
    <t>Chailahi-2, Lamahi</t>
  </si>
  <si>
    <t>Chailahi-1, Anarwa</t>
  </si>
  <si>
    <t>Ghorahi-6, Masina</t>
  </si>
  <si>
    <t>Halwar-1, Budhagaon</t>
  </si>
  <si>
    <t>Dikkapur-3, Dunndra</t>
  </si>
  <si>
    <t>Gorahi Municipality-11</t>
  </si>
  <si>
    <t>Chailahi - 3, Deupur</t>
  </si>
  <si>
    <t>Narayanpur-2, Pereni</t>
  </si>
  <si>
    <t>Sisahaniya-7</t>
  </si>
  <si>
    <t>Hekuli - 3, Rawatgaun</t>
  </si>
  <si>
    <t>Dhikpur - 1</t>
  </si>
  <si>
    <t>Sonpur-2, Keruniya</t>
  </si>
  <si>
    <t>Ghorahi Municipality-2</t>
  </si>
  <si>
    <t>Tulsipur Municipality-4</t>
  </si>
  <si>
    <t>Chailahi - 9, Bangaun, Deukhuri</t>
  </si>
  <si>
    <t>Ghorahi Municipality-11</t>
  </si>
  <si>
    <t>Bijauri-3</t>
  </si>
  <si>
    <t>Ghorahi Municipality-8</t>
  </si>
  <si>
    <t>Urahari VDC-5, Jaspur</t>
  </si>
  <si>
    <t>Tulsipur Municipality-17, Khadre</t>
  </si>
  <si>
    <t>Saudiyar-1, Chainpur</t>
  </si>
  <si>
    <t>Purandhara-1, Gairigoan</t>
  </si>
  <si>
    <t>Tulasipur Municipality-11, Aswara</t>
  </si>
  <si>
    <t>Dhap-5</t>
  </si>
  <si>
    <t>Malikaarjun-1, Terchalek</t>
  </si>
  <si>
    <t>Boharigaon-7, Kholsi</t>
  </si>
  <si>
    <t>Malikaarjun-8</t>
  </si>
  <si>
    <t>Bramhadev-7, Shribagar</t>
  </si>
  <si>
    <t>Khalanga-2, Galfai</t>
  </si>
  <si>
    <t>Khar-5, Jamir</t>
  </si>
  <si>
    <t>Mudegaun-4, Khachada</t>
  </si>
  <si>
    <t>Nirauli-7, Khasare</t>
  </si>
  <si>
    <t>Saraswati Nagar-7, Rawatkatte, Jorayal</t>
  </si>
  <si>
    <t>Chhatiban-1, Baseni, Budar</t>
  </si>
  <si>
    <t>Chhatiban-5, Bajilek</t>
  </si>
  <si>
    <t>Nirauli-6, Sunari</t>
  </si>
  <si>
    <t>Mudhegaun-2, Shantinagar</t>
  </si>
  <si>
    <t>Pachanali-8, Kotigaun</t>
  </si>
  <si>
    <t>Chhatiban-1, Shela, Budar</t>
  </si>
  <si>
    <t>Laxminagar-2, Jorayal</t>
  </si>
  <si>
    <t>Dipayal Silgadhi Municipality -7, Rajpur</t>
  </si>
  <si>
    <t>Dipayal Silgadhi Municipality -8, Khairetola</t>
  </si>
  <si>
    <t>Dipayal Silgadhi Municipality-8, Khairetola</t>
  </si>
  <si>
    <t>Tikha Deusine-11, Dipayal Silgadhi</t>
  </si>
  <si>
    <t>Gajari- 5, Mulapani</t>
  </si>
  <si>
    <t>Dipayal Silgadhi-8, Khairetolaa</t>
  </si>
  <si>
    <t>Dipayal Silgadhi -11, Pahirekulo</t>
  </si>
  <si>
    <t>Laxminagar-4, Bagasti, Jorayal</t>
  </si>
  <si>
    <t>Mannakapadi-8, Bhawaraa</t>
  </si>
  <si>
    <t>Bacchain-8, Puraan</t>
  </si>
  <si>
    <t>Laxminagar-1, Bhajana, Jorayal</t>
  </si>
  <si>
    <t>Laxminagar-8, Shantinagar</t>
  </si>
  <si>
    <t>Pabera-8, Sadakpur</t>
  </si>
  <si>
    <t>Masuriya-8, Athaa</t>
  </si>
  <si>
    <t>Khairala-2, Bhuje</t>
  </si>
  <si>
    <t>Chaumala-7, Rajipur</t>
  </si>
  <si>
    <t>Tikapur-9, Rajipur</t>
  </si>
  <si>
    <t>Sahajpur-7, Bagaichula</t>
  </si>
  <si>
    <t>Geta-6</t>
  </si>
  <si>
    <t>Ramshikharjhala</t>
  </si>
  <si>
    <t>Attariya-7, Jamunabhadi</t>
  </si>
  <si>
    <t>Dhangadhi Silgadi-6, Jaali</t>
  </si>
  <si>
    <t>Dhangadhi - 8</t>
  </si>
  <si>
    <t>Dhangadhi - 13</t>
  </si>
  <si>
    <t>Dhangadhi-5 Taranagar</t>
  </si>
  <si>
    <t>Dhangadhi-1, Laxminagar</t>
  </si>
  <si>
    <t>Dhangadhi-1,Shivnagar</t>
  </si>
  <si>
    <t>Dhangadhi-1</t>
  </si>
  <si>
    <t>Dododhara-9, Bauniyabazar</t>
  </si>
  <si>
    <t>Lamkichuha 15, Bauniya</t>
  </si>
  <si>
    <t>Lekh Parajuli-2, Beshagaira</t>
  </si>
  <si>
    <t>Lekhparajul-5, Mohati</t>
  </si>
  <si>
    <t>Satakhani-4, Chandrapur</t>
  </si>
  <si>
    <t>Ramghat-2, Barahagaon</t>
  </si>
  <si>
    <t>Maintada-1/5, Jhyakreghari</t>
  </si>
  <si>
    <t>Birendranagar-5, Chisapani</t>
  </si>
  <si>
    <t>Chhinchu-7, Jajarkotitole</t>
  </si>
  <si>
    <t>Chhinchu-7</t>
  </si>
  <si>
    <t>Awalching-3, Majhgaun</t>
  </si>
  <si>
    <t>Birendranagar-11, Biruwabaritole</t>
  </si>
  <si>
    <t>Birendranagar-23, Kunakhet</t>
  </si>
  <si>
    <t>Birendranagar-14</t>
  </si>
  <si>
    <t>Lekhgaun-8</t>
  </si>
  <si>
    <t xml:space="preserve">Birendranagar-18, Itauri </t>
  </si>
  <si>
    <t>Ramghat-4, Ganeshpur</t>
  </si>
  <si>
    <t>Cooperative</t>
  </si>
  <si>
    <t>Farmers Group</t>
  </si>
  <si>
    <t>Agri-entrepreneur</t>
  </si>
  <si>
    <t>Attariya Krishi Upaj Bajarko Purbadhar Bikas Tatha Starunnatika Lagi Sahayog</t>
  </si>
  <si>
    <t>Krishi Upaj Bechbikhan Kshetriya Bajar Samiti</t>
  </si>
  <si>
    <t>Nandalal Bhatt</t>
  </si>
  <si>
    <t>Attariya-13</t>
  </si>
  <si>
    <t>Market Committee</t>
  </si>
  <si>
    <t>Sapling</t>
  </si>
  <si>
    <t>Dalits Male</t>
  </si>
  <si>
    <t>Dalits Female</t>
  </si>
  <si>
    <t>Janjati Male</t>
  </si>
  <si>
    <t>Janjati Female</t>
  </si>
  <si>
    <t>Others Male</t>
  </si>
  <si>
    <t>Others Female</t>
  </si>
  <si>
    <t>ahf/ ;ldlt</t>
  </si>
  <si>
    <t>Cooperatives</t>
  </si>
  <si>
    <t>Farmer Groups</t>
  </si>
  <si>
    <t>Market Committees</t>
  </si>
  <si>
    <t>Approved AGF</t>
  </si>
  <si>
    <t>2016-11-29</t>
  </si>
  <si>
    <t>2015-11-30</t>
  </si>
  <si>
    <t>2016-12-29</t>
  </si>
  <si>
    <t>2016-08-22</t>
  </si>
  <si>
    <t>2017-03-13</t>
  </si>
  <si>
    <t>2015-03-16</t>
  </si>
  <si>
    <t>2015-03-29</t>
  </si>
  <si>
    <t>2017-02-26</t>
  </si>
  <si>
    <t>2015-04-12</t>
  </si>
  <si>
    <t>2017-04-10</t>
  </si>
  <si>
    <t>Babsaik Tarkari Bali Utpadan</t>
  </si>
  <si>
    <t>Laxmipur Taza Tarkari Biu Bijan Krishak Samuha</t>
  </si>
  <si>
    <t>Kalawati Saud</t>
  </si>
  <si>
    <t>Manilek-9</t>
  </si>
  <si>
    <t>Belpata Aloo Tatha Tamatar Utpadan Tatha Bikri</t>
  </si>
  <si>
    <t>Belpata Krishi Bahumukhi S S Ltd</t>
  </si>
  <si>
    <t>Indra Bahadur Khatri</t>
  </si>
  <si>
    <t>Belpata-5</t>
  </si>
  <si>
    <t>Dethali Besar ra Aloo Biu Utpadan Tatha Firm Bikash</t>
  </si>
  <si>
    <t>Sangharshil Krishi S S Ltd</t>
  </si>
  <si>
    <t>Navraj Bhatta</t>
  </si>
  <si>
    <t>Boharigoan-9,Dethali</t>
  </si>
  <si>
    <t xml:space="preserve">Bhagwati Besar Biu Utpadan Firm Bikash </t>
  </si>
  <si>
    <t>Shikhar Bahuudeseya S S Ltd</t>
  </si>
  <si>
    <t>Tilak Singh Dhami</t>
  </si>
  <si>
    <t>Bhagwati -9</t>
  </si>
  <si>
    <t>Jan Bikash Aloo Biu Utpadan Tatha Firm Bikash</t>
  </si>
  <si>
    <t xml:space="preserve">Jan Bikash Mahila Krishak Samuha </t>
  </si>
  <si>
    <t>Mana Devi Thagunna</t>
  </si>
  <si>
    <t>Earkot-1,Salla</t>
  </si>
  <si>
    <t>Jagannath Krishi Bahumukhi S S Ltd</t>
  </si>
  <si>
    <t>Janchetana Babsaik Tarkari Utpadan</t>
  </si>
  <si>
    <t>Janchetana Krishi S S Ltd</t>
  </si>
  <si>
    <t xml:space="preserve">Kashi Ram Sharma </t>
  </si>
  <si>
    <t xml:space="preserve">Udhamshil Mahila Krishak samuha </t>
  </si>
  <si>
    <t>Sanagaon-8</t>
  </si>
  <si>
    <t>Maya Kunwar</t>
  </si>
  <si>
    <t>Hopari Besar Tatha Aloo Utpadan</t>
  </si>
  <si>
    <t xml:space="preserve">Krishi Mahila Samuha </t>
  </si>
  <si>
    <t>Siptti -3,Hopari</t>
  </si>
  <si>
    <t>Kismati Mahata</t>
  </si>
  <si>
    <t>Dhaulote Besar Biu Utpadan</t>
  </si>
  <si>
    <t xml:space="preserve">Janpriye Bahuudeseya S S </t>
  </si>
  <si>
    <t>Prem Singh Dhami</t>
  </si>
  <si>
    <t>Dhuligada-9</t>
  </si>
  <si>
    <t>Biu Aloo Utpadan</t>
  </si>
  <si>
    <t>Raili Krishi S S Ltd</t>
  </si>
  <si>
    <t>Bindhyebasani-3,Tatamakhu</t>
  </si>
  <si>
    <t>Ratna Kumar Shahi</t>
  </si>
  <si>
    <t>9848116635/9848141940</t>
  </si>
  <si>
    <t>Total Payment FY 2071.72 (GoN)</t>
  </si>
  <si>
    <t>Total Payment FY 2072.73 (GoN)</t>
  </si>
  <si>
    <t xml:space="preserve">Krishi Upaj Shit Bhandar Griha Nirman  </t>
  </si>
  <si>
    <t>B G Agriculture Pvt Ltd</t>
  </si>
  <si>
    <t>Hem Raj Banjade</t>
  </si>
  <si>
    <t>Ghorahi Na.Pa-10</t>
  </si>
  <si>
    <t>Rapti Uddhyam P. Ltd</t>
  </si>
  <si>
    <t>Cold Storage</t>
  </si>
  <si>
    <t>Laxmi Sauce Utpadan</t>
  </si>
  <si>
    <t>Laxmi Chaumin Udhyog</t>
  </si>
  <si>
    <t>Bisnu Panthi</t>
  </si>
  <si>
    <t>Masala Prasodhan Tatha Bazarikaran</t>
  </si>
  <si>
    <t>Chitij Masala Udhyog</t>
  </si>
  <si>
    <t>Manju Lamichane</t>
  </si>
  <si>
    <t>Bansgadhi Na.Pa-8</t>
  </si>
  <si>
    <t>084400011/9848081344</t>
  </si>
  <si>
    <t>Narayan Aloo Biu Utpadan</t>
  </si>
  <si>
    <t>Samaj Sudhar Krishi S S Ltd</t>
  </si>
  <si>
    <t xml:space="preserve">Ganga Devi Shrestha </t>
  </si>
  <si>
    <t>Narayan Na.Pa -1</t>
  </si>
  <si>
    <t>Devan Jung Shahi</t>
  </si>
  <si>
    <t>Lamahi-5,Tikuligadh</t>
  </si>
  <si>
    <t>9802004050/9758504050</t>
  </si>
  <si>
    <t>Galinath Masala Prasodhan Tatha Bazarikaran</t>
  </si>
  <si>
    <t xml:space="preserve">Dilasaini Masala Udhyog </t>
  </si>
  <si>
    <t>Dammer Bahadur Dhami</t>
  </si>
  <si>
    <t>Ghodaghodi-1,Sukhad</t>
  </si>
  <si>
    <t>9848807437/9858424458</t>
  </si>
  <si>
    <t>Kerako Digo Bazar Babsathapanma Bidhutko Utpadanmulak</t>
  </si>
  <si>
    <t>Bhawana Kumari Pathak</t>
  </si>
  <si>
    <t>Attariya-5</t>
  </si>
  <si>
    <t xml:space="preserve">4th </t>
  </si>
  <si>
    <t>Khursani Utpadan</t>
  </si>
  <si>
    <t>Ekata Mahila Krishak Samuha</t>
  </si>
  <si>
    <t>Sheri-9</t>
  </si>
  <si>
    <t>Dasrathi Kotari</t>
  </si>
  <si>
    <t>Aduwa Utpadan</t>
  </si>
  <si>
    <t>Anna Bali Ban Sichai Yojana Mahila Krishak Samuha</t>
  </si>
  <si>
    <t>Api Na Pa-13</t>
  </si>
  <si>
    <t>Pasupati Devi Dangi</t>
  </si>
  <si>
    <t>Pragatishil Mahila Babsaik Krishak Samuha</t>
  </si>
  <si>
    <t>Kharkada -9</t>
  </si>
  <si>
    <t xml:space="preserve">Parbati Parki </t>
  </si>
  <si>
    <t>Deurukh Mahila Krishak Samuha</t>
  </si>
  <si>
    <t>Bohari Gaon-6</t>
  </si>
  <si>
    <t>Haru Bista</t>
  </si>
  <si>
    <t>Sheri Maha Utpadan</t>
  </si>
  <si>
    <t>Bhumeswor Krishi S S Ltd</t>
  </si>
  <si>
    <t>Sheri-2</t>
  </si>
  <si>
    <t>Narad Singh Mahar</t>
  </si>
  <si>
    <t>Suntala Jatka Falful Biruwa Utpadan Bikash</t>
  </si>
  <si>
    <t>Bhumi Raj Bahuudeseya Falful Nursery Firm</t>
  </si>
  <si>
    <t>Gurukhola-4</t>
  </si>
  <si>
    <t>Parmanand Bhatta</t>
  </si>
  <si>
    <t>Babsaik Aduwa Utpadan</t>
  </si>
  <si>
    <t>Ganghari Mahila Krishak Samuha</t>
  </si>
  <si>
    <t>Barchen-4 Garbuja</t>
  </si>
  <si>
    <t xml:space="preserve">Gauri Auwji </t>
  </si>
  <si>
    <t>Bemausami Tarkari Khetika Lagi Falame Plastic Ghar Nirman</t>
  </si>
  <si>
    <t>Krishi Babsaye Anudan Sahayog</t>
  </si>
  <si>
    <t>Udhamshil Mahila Krishi S S Ltd</t>
  </si>
  <si>
    <t>Amargadhi Na.Pa -2</t>
  </si>
  <si>
    <t>Durga Pantha</t>
  </si>
  <si>
    <t xml:space="preserve">EkataSamaj Mauri Palan  </t>
  </si>
  <si>
    <t>EkataSamaj MauriPalan Krishak Samuha</t>
  </si>
  <si>
    <t>Alitaal-7</t>
  </si>
  <si>
    <t>Manmati Bohara</t>
  </si>
  <si>
    <t>Udhamshil Krishak Samuha</t>
  </si>
  <si>
    <t>Loharpani -7,Murkuti</t>
  </si>
  <si>
    <t>Barsha Roka</t>
  </si>
  <si>
    <t>Nepal Mahila Magar Krishak Samuha</t>
  </si>
  <si>
    <t>Purandhar-1,2,3</t>
  </si>
  <si>
    <t>Sumitra RanaMagar</t>
  </si>
  <si>
    <t>Namuna Krishak Samuha</t>
  </si>
  <si>
    <t>Purandhar -7,Rampur</t>
  </si>
  <si>
    <t>Tirtha Khamcha Magar</t>
  </si>
  <si>
    <t>Babsaik Mauripalan Tatha Maha Utpadan</t>
  </si>
  <si>
    <t>Sachetana Mauripalan Krishak Samuha</t>
  </si>
  <si>
    <t>Ghorahi Na.pa -8 ,Badahara</t>
  </si>
  <si>
    <t>Dil Kumari Gharti</t>
  </si>
  <si>
    <t xml:space="preserve">Krisnasar Mahila Babsaik Tarkari Utpadan </t>
  </si>
  <si>
    <t>Krisnasar Mahila Krishak Samuha</t>
  </si>
  <si>
    <t>Gulariya Na.Pa-4</t>
  </si>
  <si>
    <t>Birjarani Gudiya</t>
  </si>
  <si>
    <t xml:space="preserve">Aloo Utpadan </t>
  </si>
  <si>
    <t>Laligurans Mahila Krishak Samuha</t>
  </si>
  <si>
    <t>Sankarpur-2,Kholichaur-2</t>
  </si>
  <si>
    <t>Radha Mahara</t>
  </si>
  <si>
    <t>Thaligaad Mahila Krishak Samuha</t>
  </si>
  <si>
    <t>Api Na.Pa-15</t>
  </si>
  <si>
    <t>Parbat Devi Koli</t>
  </si>
  <si>
    <t>Gokuleswor-3</t>
  </si>
  <si>
    <t>Janaki Karki Saud</t>
  </si>
  <si>
    <t>Mahila Kalyan Aguwa Krishak Samuha</t>
  </si>
  <si>
    <t>Bohari-1</t>
  </si>
  <si>
    <t>Janaki Joshi</t>
  </si>
  <si>
    <t>Rithachaupata-3</t>
  </si>
  <si>
    <t>Devki Kumari Bohara</t>
  </si>
  <si>
    <t>Fourth</t>
  </si>
  <si>
    <t>ACP  Multi Agro Nursery Udhyog</t>
  </si>
  <si>
    <t>4th</t>
  </si>
  <si>
    <t>4th call Total</t>
  </si>
  <si>
    <t>Polyhouse Prabidhi Pradarshan Tatha Tarkari Utpadan</t>
  </si>
  <si>
    <t xml:space="preserve">Foolbari Krishi Utpadan Tatha Sroot Firm </t>
  </si>
  <si>
    <t xml:space="preserve">Bemausami Tarkari Kheti </t>
  </si>
  <si>
    <t>Navjivan IPM Krishak Samuha</t>
  </si>
  <si>
    <t>Mausami Tatha Bemausami Golbheda Utpadan</t>
  </si>
  <si>
    <t>Nepal Krishak Samuha</t>
  </si>
  <si>
    <t>Krishi Upaj Sit Bhandar Griha Nirman</t>
  </si>
  <si>
    <t>Tilak Narayani Sit Bhandar</t>
  </si>
  <si>
    <t>Masooro Prasodhan</t>
  </si>
  <si>
    <t>Jan Jagaran B S S Ltd</t>
  </si>
  <si>
    <t>Nawajyoti Tarkari Biu Utpadan</t>
  </si>
  <si>
    <t>Nawajyoti Krishi Sahakari Sanstha Ltd.</t>
  </si>
  <si>
    <t>Polyhouse Bhitra Tamata Kheti</t>
  </si>
  <si>
    <t>Biu Aalu Utpadan Tatha Prabidhi Bikas</t>
  </si>
  <si>
    <t>Fulbari Krishak Samuha</t>
  </si>
  <si>
    <t xml:space="preserve">Dasarathchanda Na.Pa-10,Hadasau </t>
  </si>
  <si>
    <t>Namaraj Bhatt</t>
  </si>
  <si>
    <t>Siddhapur-6, Mate</t>
  </si>
  <si>
    <t>Mina Bhatt</t>
  </si>
  <si>
    <t>Agribusiness Enterprise/Firm</t>
  </si>
  <si>
    <t>Vegetables</t>
  </si>
  <si>
    <t>Cereal and Vegetable seed</t>
  </si>
  <si>
    <t>Inputs Supply</t>
  </si>
  <si>
    <t>Ninglasaini Bahuuddeshiya Mahila</t>
  </si>
  <si>
    <t>Hariyali Babsaik Tarkari Utpadan</t>
  </si>
  <si>
    <t>Tilak Rane Tharu</t>
  </si>
  <si>
    <t>Padanaha-2,Jagatiya</t>
  </si>
  <si>
    <t>Mahendra   Kumar Shrestha</t>
  </si>
  <si>
    <t>Kalika-5 Bardiya</t>
  </si>
  <si>
    <t>Ruplal Tharu</t>
  </si>
  <si>
    <t>Sorahawa</t>
  </si>
  <si>
    <t xml:space="preserve">Chips Utpadan upayojana </t>
  </si>
  <si>
    <t xml:space="preserve">Kalika Food Production </t>
  </si>
  <si>
    <t xml:space="preserve">Anju Poudel Ghimire </t>
  </si>
  <si>
    <t xml:space="preserve">Kalika 8, Bardiya </t>
  </si>
  <si>
    <t>Asurpa Biu Utpadan</t>
  </si>
  <si>
    <t>Kailash Rauti Palethar Krishak Samuha</t>
  </si>
  <si>
    <t xml:space="preserve">Seti Mahakali Maha Utpadan </t>
  </si>
  <si>
    <t xml:space="preserve">Seti Mahakali Utkrist Krishak Samuha </t>
  </si>
  <si>
    <t>Suntala Jaat Falful Nursery Firm Bikash</t>
  </si>
  <si>
    <t>Kailpal Krishi Nursery Firm</t>
  </si>
  <si>
    <t>Sahara Bahuudeseya S S Ltd</t>
  </si>
  <si>
    <t>Bhageshwpr Taja Tarkari Utpadan</t>
  </si>
  <si>
    <t>Manisha Krishak Samuha</t>
  </si>
  <si>
    <t>Bhimshikhar Maha Utpadan Tatha Charan Byabasthapan</t>
  </si>
  <si>
    <t>Bhimshikhar Krishi Sahakari Sanstha Ltd</t>
  </si>
  <si>
    <t>Belu Devi Budha Aier</t>
  </si>
  <si>
    <t>Koteli-9,Asurpa</t>
  </si>
  <si>
    <t>Dhauli Dhami</t>
  </si>
  <si>
    <t>Parsuram Na.Pa-1</t>
  </si>
  <si>
    <t>9749500683/9858751683</t>
  </si>
  <si>
    <t>Bhoj Raj Awasthi</t>
  </si>
  <si>
    <t>Asigram-7,Bhatkanda</t>
  </si>
  <si>
    <t>Ganesh Raj Bhatta</t>
  </si>
  <si>
    <t>Amargadhi-6</t>
  </si>
  <si>
    <t>Ramesh Ram Luhar</t>
  </si>
  <si>
    <t>Bhageshwor-6, Nanigadh</t>
  </si>
  <si>
    <t>Janak Raj Kalauni</t>
  </si>
  <si>
    <t>Aalital-6</t>
  </si>
  <si>
    <t xml:space="preserve">Maha Utpadan </t>
  </si>
  <si>
    <t>Gauri Sankar Mauripalan S S Ltd</t>
  </si>
  <si>
    <t xml:space="preserve">Babsaik Aduwa Utpadan </t>
  </si>
  <si>
    <t xml:space="preserve">Kotthapla Bemausami Tarkari Utpadan </t>
  </si>
  <si>
    <t>Jan Utthan Taza Tarkari Utpadan Krishak Samuha</t>
  </si>
  <si>
    <t>Byabsaik Tarkari Khetika Lagi Farm Bikas</t>
  </si>
  <si>
    <t>Namuna Diyalo Krishi Sahakari Sanstha Ltd.</t>
  </si>
  <si>
    <t>Sinchai Purbadhar Byabasthapan Tatha Bemausami Tarkari Ebam Biu Utpadan Prabidhi</t>
  </si>
  <si>
    <t>Bibekshil ahakari Sanstha Ltd</t>
  </si>
  <si>
    <t>Bakhat Bahadur Thapa</t>
  </si>
  <si>
    <t>Lakuri-1</t>
  </si>
  <si>
    <t>Ram Kumari K.C</t>
  </si>
  <si>
    <t>Na.Pa.-1</t>
  </si>
  <si>
    <t>Nanda Jaisi</t>
  </si>
  <si>
    <t>Na.Pa-2</t>
  </si>
  <si>
    <t>Karnakhar Jaisi</t>
  </si>
  <si>
    <t>Toli-7, Lekhtoli</t>
  </si>
  <si>
    <t>Bakhat Bahadur Khatri</t>
  </si>
  <si>
    <t>Khadakwada-5, Chals</t>
  </si>
  <si>
    <t>Babsayea Mauripalan Tatha Maha Utpadan</t>
  </si>
  <si>
    <t>Ambikeswori Krishak Samha</t>
  </si>
  <si>
    <t xml:space="preserve">Gunastariye Masuro Biu Utpadan </t>
  </si>
  <si>
    <t>Ponam Sunar</t>
  </si>
  <si>
    <t>Ghorahi Na.Pa-11</t>
  </si>
  <si>
    <t>Hemnarayan Chaudhary</t>
  </si>
  <si>
    <t>Sipti Biu Utpadan</t>
  </si>
  <si>
    <t>Hamro Sahakari Sansthan Ltd</t>
  </si>
  <si>
    <t>Kumari Sova Bista</t>
  </si>
  <si>
    <t>Sipti -5</t>
  </si>
  <si>
    <t>Adhunik Mauripalan Gari Maha Utpadan</t>
  </si>
  <si>
    <t>Chaufal Mahila Krishak Samuha</t>
  </si>
  <si>
    <t>Banda Utpadan</t>
  </si>
  <si>
    <t>Siddhababa Krishak Samuha</t>
  </si>
  <si>
    <t xml:space="preserve">Bhageswor Kakra Banda Utpadan </t>
  </si>
  <si>
    <t>Bhageswor Krishak Bachat Kosh Krishi Samuha</t>
  </si>
  <si>
    <t>Baajkoti Krishak Samuha</t>
  </si>
  <si>
    <t>Indra Kumari Joshi</t>
  </si>
  <si>
    <t>Panchnali-8,Kotigaon</t>
  </si>
  <si>
    <t>Padma Kumari Ale Magar</t>
  </si>
  <si>
    <t>Chatiban-9,Rupaskanda</t>
  </si>
  <si>
    <t>Gorakh Bahadur Bogati</t>
  </si>
  <si>
    <t>Mudhegaon-3</t>
  </si>
  <si>
    <t>9749004134/9800633034</t>
  </si>
  <si>
    <t>Bharat Bahadur Bohara</t>
  </si>
  <si>
    <t>Gairagaun -2</t>
  </si>
  <si>
    <t>Mohanyal Masalabali Utpadan</t>
  </si>
  <si>
    <t>Mohanyal Krishi Samuha</t>
  </si>
  <si>
    <t>Jagriti Masalabali Utpadan</t>
  </si>
  <si>
    <t>Jagriti Krishak Samuha</t>
  </si>
  <si>
    <t xml:space="preserve">Pathariya Aloo Utpadan </t>
  </si>
  <si>
    <t>Patharaiya Mahila Sana Kisan S S Ltd</t>
  </si>
  <si>
    <t>Munal Byabsaik Aalo Utpadan</t>
  </si>
  <si>
    <t>Munal Mahila Krishi Sahakari Sanstha Ltd</t>
  </si>
  <si>
    <t xml:space="preserve">Tulasi Devi Mauni </t>
  </si>
  <si>
    <t>Bauniya-9, Dhaireni</t>
  </si>
  <si>
    <t>Urmila Kumari Chaudhary</t>
  </si>
  <si>
    <t>Joshipur-8</t>
  </si>
  <si>
    <t>Ganga Devi Thapa</t>
  </si>
  <si>
    <t>Pathariya-5</t>
  </si>
  <si>
    <t>Joshipur-8, Ghusari</t>
  </si>
  <si>
    <t>Byabasaik Tarkari Utpadan Tatha Prabidhi Bikas</t>
  </si>
  <si>
    <t>Chhinchu Mahila Sana Kisan Krishi Sahakari Sanstha Ltd.</t>
  </si>
  <si>
    <t>Nawabihani Tarkari Utpadan</t>
  </si>
  <si>
    <t>Shanti Krishi Tatha Pashupalan Sahakari Sanstha Ltd</t>
  </si>
  <si>
    <t>Uma Kumari Sharma</t>
  </si>
  <si>
    <t>Bheriganga Na.Pa. 11, Chhinchu</t>
  </si>
  <si>
    <t>083-540270</t>
  </si>
  <si>
    <t>Rupa Bishwokarma</t>
  </si>
  <si>
    <t>Shubhaghat Gangamala Na.Pa.-6, Dahachaur</t>
  </si>
  <si>
    <t>Power Tiller [Including hand tractor]</t>
  </si>
  <si>
    <t>Total Approved AGF</t>
  </si>
  <si>
    <t>Installment 1</t>
  </si>
  <si>
    <t>Installment 2</t>
  </si>
  <si>
    <t>Installment 3</t>
  </si>
  <si>
    <t>Second &amp; Final</t>
  </si>
  <si>
    <t>Spice Seed</t>
  </si>
  <si>
    <t>Potato Seeds</t>
  </si>
  <si>
    <t>Specific VC</t>
  </si>
  <si>
    <t>Turmeric</t>
  </si>
  <si>
    <t>Ginger</t>
  </si>
  <si>
    <t>cb'jf</t>
  </si>
  <si>
    <t>;'uGwafnL</t>
  </si>
  <si>
    <t>Released ADB Amount</t>
  </si>
  <si>
    <t>Released GoN Amount</t>
  </si>
  <si>
    <t>Total Released AGF</t>
  </si>
  <si>
    <t>Total SPs</t>
  </si>
  <si>
    <t>Plastic House</t>
  </si>
  <si>
    <t>Production Infra</t>
  </si>
  <si>
    <t>Unit</t>
  </si>
  <si>
    <t>No.</t>
  </si>
  <si>
    <t>Green house</t>
  </si>
  <si>
    <t>Production Equipments</t>
  </si>
  <si>
    <t>Weighing Balance</t>
  </si>
  <si>
    <t>Irrigation pipe</t>
  </si>
  <si>
    <t>KG</t>
  </si>
  <si>
    <t>Water pumps/motors</t>
  </si>
  <si>
    <t>mtr</t>
  </si>
  <si>
    <t>Value Adding Facilities</t>
  </si>
  <si>
    <t>Collection Center</t>
  </si>
  <si>
    <t>Labs</t>
  </si>
  <si>
    <t>Processing Unit</t>
  </si>
  <si>
    <t>Storage and Godown</t>
  </si>
  <si>
    <t>Capacity of Storage and Godown</t>
  </si>
  <si>
    <t>Budget Status: Approved Vs. Released</t>
  </si>
  <si>
    <t>Key Expected Outputs</t>
  </si>
  <si>
    <t>Quantity</t>
  </si>
  <si>
    <t>NRs/HHs</t>
  </si>
  <si>
    <t>NRs. Mil.</t>
  </si>
  <si>
    <t>AGF Disbursed</t>
  </si>
  <si>
    <t>Cold storage</t>
  </si>
  <si>
    <t>Capacity of cold storage</t>
  </si>
  <si>
    <t>Screen House</t>
  </si>
  <si>
    <t>Plastic Tunnel</t>
  </si>
  <si>
    <t>Lab Facilities</t>
  </si>
  <si>
    <t>Processing Unit/Machinery</t>
  </si>
  <si>
    <t>No of HH</t>
  </si>
  <si>
    <t>Beneficiaries</t>
  </si>
  <si>
    <t>person-days</t>
  </si>
  <si>
    <t>Total employment generated</t>
  </si>
  <si>
    <t>Persons</t>
  </si>
  <si>
    <t>Self employment full-time</t>
  </si>
  <si>
    <t>Self employment part-time</t>
  </si>
  <si>
    <t>Employment to women</t>
  </si>
  <si>
    <t>Employment to poor and marginalised</t>
  </si>
  <si>
    <t>%</t>
  </si>
  <si>
    <t>Total Cultivated Area</t>
  </si>
  <si>
    <t>Total HVC Production</t>
  </si>
  <si>
    <t>Total Irrigated Area</t>
  </si>
  <si>
    <t>Key Expected Outcomes (Projected)</t>
  </si>
  <si>
    <t>Bali Bikash Krishak Samuha</t>
  </si>
  <si>
    <t>Completed Actual</t>
  </si>
  <si>
    <t xml:space="preserve">Projected </t>
  </si>
  <si>
    <t>Production Volume (MT)</t>
  </si>
  <si>
    <t>Production Target (Projected and Actual of Completed SPs)</t>
  </si>
  <si>
    <t>Area (Ha)</t>
  </si>
  <si>
    <t>Bee hives</t>
  </si>
  <si>
    <t>No. of SPs and Amount of AGF by grantee types and by districts</t>
  </si>
  <si>
    <t>No. of SPs and Amount of AGF by call and by districts</t>
  </si>
  <si>
    <t>Progress of completed and projected for ongoing SPs</t>
  </si>
  <si>
    <t>Amount of approved AGF by VC function and by districts</t>
  </si>
  <si>
    <t>No. of SPs by VC function and by districts</t>
  </si>
  <si>
    <t>Amount of approved AGF by VC and by districts</t>
  </si>
  <si>
    <t>No. of SPs by VC and by districts</t>
  </si>
  <si>
    <t>No. of SPs by call, by grantee type and by districts</t>
  </si>
  <si>
    <t>Detail status of SPs with budget perspective</t>
  </si>
  <si>
    <t>SP beneficiaries by gender, caste and by districts</t>
  </si>
  <si>
    <t>SP beneficiaries by gender, caste and by districts [Completed SPs]</t>
  </si>
  <si>
    <t>Direct</t>
  </si>
  <si>
    <t>Indirect</t>
  </si>
  <si>
    <t>No of SPs by implementation status and by districts</t>
  </si>
  <si>
    <t>Indicator</t>
  </si>
  <si>
    <t>Target</t>
  </si>
  <si>
    <t>Achivement</t>
  </si>
  <si>
    <t>Increased production area</t>
  </si>
  <si>
    <t>Increase irrigated land area</t>
  </si>
  <si>
    <t>Increased number of poly house</t>
  </si>
  <si>
    <t>Increased number of ponds</t>
  </si>
  <si>
    <t>Increased number of bee hives</t>
  </si>
  <si>
    <t>Increased number of spawn packets</t>
  </si>
  <si>
    <t>Processing facilities improved</t>
  </si>
  <si>
    <t>Amount of raw input used for processing</t>
  </si>
  <si>
    <t>MT/Year</t>
  </si>
  <si>
    <t>Total Processed Volume</t>
  </si>
  <si>
    <t>Total Production Volume</t>
  </si>
  <si>
    <t>Total Sales Volume</t>
  </si>
  <si>
    <t>Collection center established</t>
  </si>
  <si>
    <t>NRs./HH/Year</t>
  </si>
  <si>
    <t>Increased Employment</t>
  </si>
  <si>
    <t>Person Days</t>
  </si>
  <si>
    <t>Increased Self-Employment [Full Time]</t>
  </si>
  <si>
    <t>Increased Self-Employment [Part Time]</t>
  </si>
  <si>
    <t xml:space="preserve">Aalu Utpadan Upayojana </t>
  </si>
  <si>
    <t xml:space="preserve">Pargatishil Kirshak Samuha </t>
  </si>
  <si>
    <t xml:space="preserve">Mina Devi Chaudhary Kadariya </t>
  </si>
  <si>
    <t xml:space="preserve">Udashipur 1 Kailali </t>
  </si>
  <si>
    <t xml:space="preserve">Maha Utpadan tatha Parbirdi Bistar Aayojana </t>
  </si>
  <si>
    <t>Lok Kalyankari Kirsi Tatha Pasupalan Sahakari Sanstha  LTD</t>
  </si>
  <si>
    <t xml:space="preserve">Beg Bhadur Buda </t>
  </si>
  <si>
    <t xml:space="preserve">Malarani  9 Surkhet </t>
  </si>
  <si>
    <t xml:space="preserve">Siddhababa Aalu Utpadan Tatha Naya Parbirdi Bikash Upayojana </t>
  </si>
  <si>
    <t xml:space="preserve">Jai Siddhababa Kirshi S S Ltd </t>
  </si>
  <si>
    <t xml:space="preserve">Jaluram Chaudhary </t>
  </si>
  <si>
    <t xml:space="preserve">Chaumala 1, Khukhuriya Kailali </t>
  </si>
  <si>
    <t>Atma Nirvar Krishi S S Ltd</t>
  </si>
  <si>
    <t>pTkfbg k"jf{wf/x?</t>
  </si>
  <si>
    <t>OsfO{</t>
  </si>
  <si>
    <t>;DkGg pk cfof]hgfx?sf] k|ult</t>
  </si>
  <si>
    <t>rfn" pk cfof]hgfx?sf] nIf</t>
  </si>
  <si>
    <t>Knfli6s 3/ lgdf{0f tyf v]tL</t>
  </si>
  <si>
    <t>;+Vof</t>
  </si>
  <si>
    <t>Irrigation Set (deep/small/ shallow boring with motor/pumpsets)</t>
  </si>
  <si>
    <t>l;+rfO{ k"jf{wf/ -af]l/+u, kDk;]6, :ofnf] 6\o"j]n cflb_</t>
  </si>
  <si>
    <t>l;+rfO{ kf]v/L</t>
  </si>
  <si>
    <t>:qmLg÷u|Lg xfp;</t>
  </si>
  <si>
    <t>d"No clej[l4sf k"jf{wf/x?</t>
  </si>
  <si>
    <t>;+sng s]Gb|</t>
  </si>
  <si>
    <t>k|zf]wg ejg</t>
  </si>
  <si>
    <t>jLp uf]bfd tyf e08f/0f 3/</t>
  </si>
  <si>
    <t>jLp uf]bfd tyf e08f/0f 3/sf] Ifdtf</t>
  </si>
  <si>
    <t>k|of]uzfnf</t>
  </si>
  <si>
    <t>k|zf]wg O{sfO</t>
  </si>
  <si>
    <t>zLt e08f/0f u[x</t>
  </si>
  <si>
    <t>zLt e08f/0f u[xsf] Ifdtf</t>
  </si>
  <si>
    <t>d]6</t>
  </si>
  <si>
    <t>;"rsx?</t>
  </si>
  <si>
    <t>nIf</t>
  </si>
  <si>
    <t>k|ult</t>
  </si>
  <si>
    <t>x]</t>
  </si>
  <si>
    <t>Knfli6s 3/sf] lgdf{0f Pj+ v]tL</t>
  </si>
  <si>
    <t>l;+rfO{ kf]v/Lsf] ;+Vofdf j[l4</t>
  </si>
  <si>
    <t>cfw'lgs df}/L3f/sf] k|of]usf] dfqf j[l4</t>
  </si>
  <si>
    <t>Rofpv]tLsf nflu jLpkf]sf k|of]usf] dfqfdf j[l4</t>
  </si>
  <si>
    <t>k|zf]wg sfo{df sRrf kbfy{sf] k|of]usf] dfqf j[l4</t>
  </si>
  <si>
    <t>k|zf]lwt kl/df0fdf j[l4</t>
  </si>
  <si>
    <t>k|zf]wg ;'ljwfsf] ;'b[9Ls/0f</t>
  </si>
  <si>
    <r>
      <t>d]6</t>
    </r>
    <r>
      <rPr>
        <sz val="11"/>
        <color indexed="8"/>
        <rFont val="Preeti"/>
      </rPr>
      <t>÷jflif{s</t>
    </r>
  </si>
  <si>
    <t>pTkfbg kl/df0fdf j[l4</t>
  </si>
  <si>
    <t>ljqmL kl/df0fdf j[l4</t>
  </si>
  <si>
    <t>;+sng s]Gb|sf] :yfkgf</t>
  </si>
  <si>
    <t>?=÷jif{</t>
  </si>
  <si>
    <t>/f]huf/Ldf j[l4</t>
  </si>
  <si>
    <t>sfo{lbg</t>
  </si>
  <si>
    <t>cf+lzs :j/f]huf/L ;+Vofdf j[l4</t>
  </si>
  <si>
    <t>hgf</t>
  </si>
  <si>
    <t>kl/df0f</t>
  </si>
  <si>
    <t>pRrdf]n hfg] jfnLn] 9fSg] yk If]qkmn</t>
  </si>
  <si>
    <t>pTkfbg kl/df0f</t>
  </si>
  <si>
    <t>l;+lrt Ifqkmndf jl[4</t>
  </si>
  <si>
    <t>k"0f{ :j/f]huf/L ;+Vofdf j[l4</t>
  </si>
  <si>
    <t xml:space="preserve">Sukha Tatha Amilo Jaatka Falfulko Berna Utpadan </t>
  </si>
  <si>
    <t xml:space="preserve">Maya Parkash Bahuudeseya Nursery Firm </t>
  </si>
  <si>
    <t xml:space="preserve">Gurokhola 8 Baitadi </t>
  </si>
  <si>
    <t>Seed Production, Storage and Distribution</t>
  </si>
  <si>
    <t>Rastriya Biu Bijan Company</t>
  </si>
  <si>
    <t>Mehendi Hasan</t>
  </si>
  <si>
    <t xml:space="preserve"> Nepalgunj Up Na Pa</t>
  </si>
  <si>
    <t xml:space="preserve">Khaayan Aalu ko Bebsaik Utpadan </t>
  </si>
  <si>
    <t xml:space="preserve">Krishan Taja Tarkari Utpadan Krishak Samuha </t>
  </si>
  <si>
    <t>Krishna Devi Khatika</t>
  </si>
  <si>
    <t xml:space="preserve">Hirminiya 2 </t>
  </si>
  <si>
    <t xml:space="preserve">Bebasaek Tarkari Kheti  ka Lagi Firm Bikash </t>
  </si>
  <si>
    <t xml:space="preserve">Namaste krishak Samuha </t>
  </si>
  <si>
    <t xml:space="preserve">Sumit  Kumar Rana </t>
  </si>
  <si>
    <t xml:space="preserve">Siyon Bikesh Bewasaek Khyan Aalu Utpadan </t>
  </si>
  <si>
    <t xml:space="preserve">Tikbhadhur Tharu </t>
  </si>
  <si>
    <t>Mainapokhr 9 Vadohi</t>
  </si>
  <si>
    <t xml:space="preserve">Shirjanshil  Mahila Bewasaek Trakari Tatha Berna Utpadan </t>
  </si>
  <si>
    <t xml:space="preserve">Shirjanshil Krishi Mahila Samuha </t>
  </si>
  <si>
    <t xml:space="preserve">Sharda Tharu </t>
  </si>
  <si>
    <t xml:space="preserve">Basgadi 9 Aadgaruwa  </t>
  </si>
  <si>
    <t xml:space="preserve">Bebasaik Tarkari Utpadan </t>
  </si>
  <si>
    <t xml:space="preserve">Milijuli  Krishak Samuha </t>
  </si>
  <si>
    <t xml:space="preserve">Ramfal Tharu </t>
  </si>
  <si>
    <t xml:space="preserve">Gulariya 10 Thupuwa </t>
  </si>
  <si>
    <t xml:space="preserve">Jamarko Bebasaik  Biu Aalu Utpadan </t>
  </si>
  <si>
    <t xml:space="preserve">Jamarko Krishi Sahakari Sagstha </t>
  </si>
  <si>
    <t xml:space="preserve">Dhan Bhadur chaudhary </t>
  </si>
  <si>
    <t xml:space="preserve">Magragadi 2 </t>
  </si>
  <si>
    <t xml:space="preserve">Suntalajaat  Nursery </t>
  </si>
  <si>
    <t>Devraj Suntalajaat Falful Nursery</t>
  </si>
  <si>
    <t>Devraj Mahata</t>
  </si>
  <si>
    <t xml:space="preserve">Bagarkot-5, Shirad </t>
  </si>
  <si>
    <t xml:space="preserve">Sakayal Digo AaluKheti Tatha Bagarikarn </t>
  </si>
  <si>
    <t xml:space="preserve"> Saypatri Mahila Sana Kisan Krisi  Sahkari Sanstha Ltd </t>
  </si>
  <si>
    <t xml:space="preserve">Dhrma  Bogati </t>
  </si>
  <si>
    <t>MasttaMandau VDC 4</t>
  </si>
  <si>
    <t xml:space="preserve">Bebasaik  Tarkari Khetika Lagi Farm Bikash </t>
  </si>
  <si>
    <t>Laliguras Diyalo Kirshi  S S Ltd</t>
  </si>
  <si>
    <t>Dhan Bhadur Salami</t>
  </si>
  <si>
    <t>Naumule 1</t>
  </si>
  <si>
    <t>Dhakane Sirsaini Taja Tarkari Utpadan</t>
  </si>
  <si>
    <t xml:space="preserve">Sirsaini krishi Krishak Samuha </t>
  </si>
  <si>
    <t xml:space="preserve">Padam Bhadhur Sunar </t>
  </si>
  <si>
    <t>Narayan 8 Dhakne</t>
  </si>
  <si>
    <t>Babasaik  Aaluko biu Utpadan Upayojana</t>
  </si>
  <si>
    <t xml:space="preserve">Banghusri Krisahk Samuha </t>
  </si>
  <si>
    <t xml:space="preserve">Aanatram chaudhary </t>
  </si>
  <si>
    <t>Santvariya  2</t>
  </si>
  <si>
    <t xml:space="preserve">Bebasaik Dhan,Makai,Gahu,Tori Biu Utpadan </t>
  </si>
  <si>
    <t>Saunepani Krishi S S Ltd</t>
  </si>
  <si>
    <t xml:space="preserve">Ghuman Bhadur Oli </t>
  </si>
  <si>
    <t>Shantinagar 7</t>
  </si>
  <si>
    <t>Sathaniya  Masuro Utpadan</t>
  </si>
  <si>
    <t xml:space="preserve">Saman Krishi Sahakari sagstha Ltd </t>
  </si>
  <si>
    <t>Dipak Kumar Chaudhary</t>
  </si>
  <si>
    <t>Govardiya</t>
  </si>
  <si>
    <t>Malikaarjun Tarkari Utpadan Tatha Bajarikarn</t>
  </si>
  <si>
    <t xml:space="preserve">Malikaarjun Mahila Krishak Samuha </t>
  </si>
  <si>
    <t xml:space="preserve">Mandevi Joshi </t>
  </si>
  <si>
    <t>Gokuleswor 6</t>
  </si>
  <si>
    <t xml:space="preserve">Jagannath Tarkari Utpadan Tatha Sakaln </t>
  </si>
  <si>
    <t xml:space="preserve">Jagannath Kirshi S .S Ltd </t>
  </si>
  <si>
    <t xml:space="preserve">Sanat Bhadhur Daga </t>
  </si>
  <si>
    <t xml:space="preserve">Gowani 7 </t>
  </si>
  <si>
    <t xml:space="preserve">Jagannath Jadi Budi Sakaln Tatha Bajarikarn </t>
  </si>
  <si>
    <t xml:space="preserve">Jay Jagannath Jadibuti Utpadan Parsodan Tatha Kharid Bikri Kendra </t>
  </si>
  <si>
    <t xml:space="preserve">Manmati Devi Thaguna </t>
  </si>
  <si>
    <t>Sabikkhalaga VDC 5</t>
  </si>
  <si>
    <t xml:space="preserve">Kimtadi Takari Utpadan Tatha Saklan </t>
  </si>
  <si>
    <t xml:space="preserve">Kimtadi Kirshi  S .S  LTD </t>
  </si>
  <si>
    <t xml:space="preserve">Bisan sing Bhandari </t>
  </si>
  <si>
    <t xml:space="preserve">Sabikakhalaga VDC 1 </t>
  </si>
  <si>
    <t xml:space="preserve">Kailpal Aalu Utpadan </t>
  </si>
  <si>
    <t xml:space="preserve">Kailpal Kirshak Samuha </t>
  </si>
  <si>
    <t xml:space="preserve">kalpanadevi Bohara </t>
  </si>
  <si>
    <t>Chatiban 4 Budar</t>
  </si>
  <si>
    <t>Masuro Biu Utpadan Upaayojana</t>
  </si>
  <si>
    <t xml:space="preserve">Bandevi Sahakari Sanstha Ltd </t>
  </si>
  <si>
    <t xml:space="preserve">Ichya Kumari Chaudhary </t>
  </si>
  <si>
    <t xml:space="preserve">Husuliya 9 </t>
  </si>
  <si>
    <t xml:space="preserve">Deurali Chau  Kheti </t>
  </si>
  <si>
    <t xml:space="preserve">Deaurali Mahila Krishi sahakari Sanstha Ltd </t>
  </si>
  <si>
    <t xml:space="preserve">Yamkumari Dhakal </t>
  </si>
  <si>
    <t>Masuriya 7 Shakarpur</t>
  </si>
  <si>
    <t xml:space="preserve">Pargatishil  Chau Utpadan </t>
  </si>
  <si>
    <t xml:space="preserve">Pargatishil Mahila Kirshak Samuha </t>
  </si>
  <si>
    <t xml:space="preserve">Umakumari Bista </t>
  </si>
  <si>
    <t>Navdurga Kailali 9</t>
  </si>
  <si>
    <t xml:space="preserve">Jhumaka Chau Utpadan </t>
  </si>
  <si>
    <t>Jhumaka Krishak Samuha</t>
  </si>
  <si>
    <t xml:space="preserve">Basmatikumari Rana </t>
  </si>
  <si>
    <t>Aatariya 10 ghudsuwa</t>
  </si>
  <si>
    <t xml:space="preserve">Bebaasaik  Chau Kheti </t>
  </si>
  <si>
    <t xml:space="preserve">Shishir Mahila Krishak Samuha </t>
  </si>
  <si>
    <t xml:space="preserve">Ramkumari devi Chaudhary </t>
  </si>
  <si>
    <t>Dhangadi 8 Kantipur tol</t>
  </si>
  <si>
    <t>Jagriti Kenya Chau Utpadan</t>
  </si>
  <si>
    <t xml:space="preserve">Jagriti  Mahila Krishak Samuha </t>
  </si>
  <si>
    <t>Nirmala Khadka</t>
  </si>
  <si>
    <t xml:space="preserve">Dhangadi 2 Jagriti tol </t>
  </si>
  <si>
    <t xml:space="preserve">Purnagiri Kenya Chau Utpadan </t>
  </si>
  <si>
    <t xml:space="preserve">Purnagiri Mahila Krishak Samuha </t>
  </si>
  <si>
    <t xml:space="preserve">Niradevi thakula </t>
  </si>
  <si>
    <t xml:space="preserve">Tikapur 7 dhongpur </t>
  </si>
  <si>
    <t xml:space="preserve">Milan Kenya Chau Utpadan </t>
  </si>
  <si>
    <t xml:space="preserve">Milan Mahila Krishak Samuha </t>
  </si>
  <si>
    <t xml:space="preserve">Bhawana Chaudhary </t>
  </si>
  <si>
    <t xml:space="preserve">Tikapur 6 Kailali </t>
  </si>
  <si>
    <t xml:space="preserve">Shivashanti Chau utpadan </t>
  </si>
  <si>
    <t xml:space="preserve">Shivashanti Mahila Krishak Samuha </t>
  </si>
  <si>
    <t xml:space="preserve">Bhagwati Dhamala </t>
  </si>
  <si>
    <t xml:space="preserve">Tikapur 9 Kailali </t>
  </si>
  <si>
    <t xml:space="preserve">Laxminarayan Chau Utpadan </t>
  </si>
  <si>
    <t xml:space="preserve">Laxminarayan Mahila Krishak Samuha </t>
  </si>
  <si>
    <t xml:space="preserve">Amrita Jaisi Josi </t>
  </si>
  <si>
    <t xml:space="preserve">Tikapur 1 Kailalli </t>
  </si>
  <si>
    <t xml:space="preserve">Akanta Kenya chau Utpadan </t>
  </si>
  <si>
    <t xml:space="preserve">Akanta Mahila Krishak Samuha </t>
  </si>
  <si>
    <t xml:space="preserve">Padmadevi Sunar </t>
  </si>
  <si>
    <t>Tikapur 8 Sitapur</t>
  </si>
  <si>
    <t>Sahara Chau Utpadan</t>
  </si>
  <si>
    <t xml:space="preserve">Sahara Mahila Krishak Samuha </t>
  </si>
  <si>
    <t xml:space="preserve">Pasupati Kami </t>
  </si>
  <si>
    <t xml:space="preserve">Tikapur 8 </t>
  </si>
  <si>
    <t xml:space="preserve">Shanti Chau Utpadan </t>
  </si>
  <si>
    <t>Shanti Mahila Krishak Samuha</t>
  </si>
  <si>
    <t xml:space="preserve">Aasha Chaudhary </t>
  </si>
  <si>
    <t>Tikapur 8 Khotrapur</t>
  </si>
  <si>
    <t xml:space="preserve">Tribeni Chau Utpadan </t>
  </si>
  <si>
    <t xml:space="preserve">Tribeni Mahila Krishak Samuha </t>
  </si>
  <si>
    <t xml:space="preserve">Ratna kumari Bohara </t>
  </si>
  <si>
    <t xml:space="preserve">Tikapur 9 </t>
  </si>
  <si>
    <t xml:space="preserve">Jibika Aalu ra Pyaaj Utpadan </t>
  </si>
  <si>
    <t xml:space="preserve">Jibika Krishak Samuha </t>
  </si>
  <si>
    <t xml:space="preserve">Hiralal Chaudhary </t>
  </si>
  <si>
    <t>Pahalmanpur 2 Ghumnibhakal</t>
  </si>
  <si>
    <t>Maurighar Samagri Utpadan tatha Kshamata  Bistar</t>
  </si>
  <si>
    <t>Suryodaya Bee Keeping and Agro Industries</t>
  </si>
  <si>
    <t>Ambar Bahadur Tarami</t>
  </si>
  <si>
    <t xml:space="preserve">Birendranagar 9 </t>
  </si>
  <si>
    <t>Sakriya Jansewa Tarkari Utpadan Tatha Purbadhar Bikas</t>
  </si>
  <si>
    <t>Sakriya Janasewa Krishi Tatha Pashu Sahakari Sanstha Ltd</t>
  </si>
  <si>
    <t>Indra Dev Giri</t>
  </si>
  <si>
    <t>Gumi-2, Shivanagar</t>
  </si>
  <si>
    <t xml:space="preserve">Bewasark Aalu Kheti </t>
  </si>
  <si>
    <t xml:space="preserve">Navyug Himali Krishi Samuha </t>
  </si>
  <si>
    <t>Laxmi  Gyawali</t>
  </si>
  <si>
    <t xml:space="preserve">Ratu VDC 7 </t>
  </si>
  <si>
    <t xml:space="preserve">DafeChuli Jadibuti Sagkaln Tatha  Bajarikarn </t>
  </si>
  <si>
    <t>Dafechuli Krishi Baudesaya S.S LTD</t>
  </si>
  <si>
    <t xml:space="preserve">Chandr Sing Karki </t>
  </si>
  <si>
    <t xml:space="preserve">Ghusa 8 </t>
  </si>
  <si>
    <t xml:space="preserve">Om Mauri Ghar Nirman </t>
  </si>
  <si>
    <t xml:space="preserve">Om Mauri Ghar Tatha Krishi Yantra Udhyag </t>
  </si>
  <si>
    <t>Karna Bhadur Bohara</t>
  </si>
  <si>
    <t xml:space="preserve">Alital 7 Dadeldhura </t>
  </si>
  <si>
    <t xml:space="preserve">Babasaik Maha Kharid Tatha Bazarikaran Ko Madhyam Bata Sana Tatha Mashyowla Krishak ko Ayestar Bridhi </t>
  </si>
  <si>
    <t xml:space="preserve">Jankalyan B.S.S LTd </t>
  </si>
  <si>
    <t xml:space="preserve">Lil Bhadhur Rana </t>
  </si>
  <si>
    <t xml:space="preserve">Kohalpur 6 </t>
  </si>
  <si>
    <t>9858042014,  9848021974</t>
  </si>
  <si>
    <t>Babasaik Tarkari Khetika Lagi Farm Bikesh Purbadhar Bistar</t>
  </si>
  <si>
    <t>Rastriya Bhu .pu  Sainik Krishi S.S LTD</t>
  </si>
  <si>
    <t>Indra Bhadhur Pagali</t>
  </si>
  <si>
    <t xml:space="preserve">Kohalpur 11 </t>
  </si>
  <si>
    <t>2017-08-16</t>
  </si>
  <si>
    <t xml:space="preserve">Masuro Biu Utpadan ra Babasaik Kheti Bistar </t>
  </si>
  <si>
    <t xml:space="preserve">Krishak Upakar B. S. S. LTd </t>
  </si>
  <si>
    <t xml:space="preserve">Om Parkash Chaudhary </t>
  </si>
  <si>
    <t xml:space="preserve">Betahini 5 </t>
  </si>
  <si>
    <t>9844888639,  9868347599</t>
  </si>
  <si>
    <t>2017-07-15</t>
  </si>
  <si>
    <t xml:space="preserve">Nabin Chau  Utpadan Parbidi Bikesh </t>
  </si>
  <si>
    <t xml:space="preserve">Nabin Krishi Firm </t>
  </si>
  <si>
    <t>Naubasta 7 Gavar Ri</t>
  </si>
  <si>
    <t>2016-08-23</t>
  </si>
  <si>
    <t xml:space="preserve">Plastic Gharma Sichai Tatha Malchinga Proyog Gari Tarkari Utpadan </t>
  </si>
  <si>
    <t xml:space="preserve">Beluwa B. Kirshi Firm PVt </t>
  </si>
  <si>
    <t xml:space="preserve">Laxmi Raj Adhikari </t>
  </si>
  <si>
    <t xml:space="preserve">Sabika Beluwa VDC 2 </t>
  </si>
  <si>
    <t>2017-08-22</t>
  </si>
  <si>
    <t xml:space="preserve">Aduwa Utpadan Tatha Farm Bikash </t>
  </si>
  <si>
    <t xml:space="preserve">Bhoot Khola Krishi S .S  LTD </t>
  </si>
  <si>
    <t xml:space="preserve">Lumakant Budathoki </t>
  </si>
  <si>
    <t xml:space="preserve">Saugha 1 Ramche </t>
  </si>
  <si>
    <t>2018-01-28</t>
  </si>
  <si>
    <t xml:space="preserve">Parbidi Bistar Gari Babasaik Tarkari Kheti </t>
  </si>
  <si>
    <t xml:space="preserve">Rapti Tarkari Utpadan Krishak Samuha </t>
  </si>
  <si>
    <t xml:space="preserve">Jhag  Bhadur Bada Magar </t>
  </si>
  <si>
    <t xml:space="preserve">Tripura 6 Kalpahara </t>
  </si>
  <si>
    <t>2017-11-25</t>
  </si>
  <si>
    <t xml:space="preserve">Sukumbasi Bastima Chau Utpadan </t>
  </si>
  <si>
    <t xml:space="preserve">Ashal Srijanshil Krishak Samuha </t>
  </si>
  <si>
    <t xml:space="preserve">Mina Devi Tharu </t>
  </si>
  <si>
    <t xml:space="preserve">Tikapur 9 Aakantapur </t>
  </si>
  <si>
    <t>2017-04-12</t>
  </si>
  <si>
    <t xml:space="preserve">Tissue culture Parbidhi Bat Kera Berna Utpadan </t>
  </si>
  <si>
    <t xml:space="preserve">Saag Group Krishi Firm </t>
  </si>
  <si>
    <t xml:space="preserve">Shambhu Kunwar </t>
  </si>
  <si>
    <t>2017-08-30</t>
  </si>
  <si>
    <t xml:space="preserve">Solar Lift Sichai Tatha Babasaik Tarkari Kheti </t>
  </si>
  <si>
    <t xml:space="preserve">Jagran Krishak Samuha </t>
  </si>
  <si>
    <t xml:space="preserve">Tejkumari Sunar </t>
  </si>
  <si>
    <t>Nepal Krishi Bikash Firm</t>
  </si>
  <si>
    <t xml:space="preserve">Rita Sharma </t>
  </si>
  <si>
    <t>Devendra Prasad Adhikari</t>
  </si>
  <si>
    <t>Bageswori-9, F Gaun</t>
  </si>
  <si>
    <t>2016-08-28</t>
  </si>
  <si>
    <t>2017-09-16</t>
  </si>
  <si>
    <t>Tissue Culture Prabidhi Bat Kerako Mulyasrnkhala Bikash</t>
  </si>
  <si>
    <t>Suryodaya Bahuudeseya Krishi Firm</t>
  </si>
  <si>
    <t>Masala Tatha Khursani Utpadan Prabidhi Bistar</t>
  </si>
  <si>
    <t>Rihar Mahila Krishi S S Ltd</t>
  </si>
  <si>
    <t>Babasaik Kera Khetika Lagi Firm Bikash</t>
  </si>
  <si>
    <t>Novel Krishi Firm</t>
  </si>
  <si>
    <t>Uday Bahadur Bohara</t>
  </si>
  <si>
    <t>Tulasipur-18</t>
  </si>
  <si>
    <t>2018-02-26</t>
  </si>
  <si>
    <t>Parvati B.K</t>
  </si>
  <si>
    <t>Satbariya-8,Deukhuri</t>
  </si>
  <si>
    <t>Rudramani Lamshal</t>
  </si>
  <si>
    <t>Manpur-3,Bainchpur</t>
  </si>
  <si>
    <t>2017-12-29</t>
  </si>
  <si>
    <t>Tarkari Utpadan Tatha Bajar Byabasthapan</t>
  </si>
  <si>
    <t>Malwar Krishi Sahakari Sanstha Ltd</t>
  </si>
  <si>
    <t>Byabasiak Aalu Utpadan</t>
  </si>
  <si>
    <t>Adharshila Krishi Sahakari Sanstha Ltd</t>
  </si>
  <si>
    <t>Sanchalit Byabasaik Tarkari Firmko Prabidhi Bikas</t>
  </si>
  <si>
    <t>Prashiddhi Agro and Processing Pvt. Ltd.</t>
  </si>
  <si>
    <t>Tulasi Ram Regmi</t>
  </si>
  <si>
    <t>Duruwa-7, Malwar</t>
  </si>
  <si>
    <t>2016-08-31</t>
  </si>
  <si>
    <t>Gita Rawat</t>
  </si>
  <si>
    <t>Ganga Paraspur-1, Ramnagar</t>
  </si>
  <si>
    <t>Sharad Sharma</t>
  </si>
  <si>
    <t>Lalitpur Sub Metropolitan City-3
SP Address: Lalmatiya-6, Maurighat</t>
  </si>
  <si>
    <t>No. of SPs by grant category and by districts</t>
  </si>
  <si>
    <t>First Payment Date [ADB]</t>
  </si>
  <si>
    <t>First Payment Amount [ADB]</t>
  </si>
  <si>
    <t>Second Payment Date [ADB]</t>
  </si>
  <si>
    <t>Second Payment Amount  [ADB]</t>
  </si>
  <si>
    <t>Third/Final  Payment Date [ADB]</t>
  </si>
  <si>
    <t>Third/Final  Payment Amount [ADB]</t>
  </si>
  <si>
    <t xml:space="preserve">Total ADB Payment </t>
  </si>
  <si>
    <t>Nepalgunj-21, Jaispur</t>
  </si>
  <si>
    <t xml:space="preserve">Dhangadhi 5, Taranagar </t>
  </si>
  <si>
    <t>Lekhgaun-5, Odaltaal</t>
  </si>
  <si>
    <t>Bharatpur Municipality-10, Chaubiskothi</t>
  </si>
  <si>
    <t>Latikoili-1</t>
  </si>
  <si>
    <t>pTkfbg If]qkmndf a[l4</t>
  </si>
  <si>
    <t>x]S6/</t>
  </si>
  <si>
    <t xml:space="preserve">Tarkari Utpdan Sankalan ra Bikri Bitran </t>
  </si>
  <si>
    <t>Prativa Mahila Bikash B S S Ltd</t>
  </si>
  <si>
    <t>Kesari Kumari Magar</t>
  </si>
  <si>
    <t>Samsergunj-7</t>
  </si>
  <si>
    <t>2016-09-08</t>
  </si>
  <si>
    <t>2017-09-07</t>
  </si>
  <si>
    <t>Jadibuti Utpadan Prasodhan Tatha Bazarikaran</t>
  </si>
  <si>
    <t>Yadav Sugandhit Tail Udhyog</t>
  </si>
  <si>
    <t>Gur Murat Yadav</t>
  </si>
  <si>
    <t>Matehiya-9</t>
  </si>
  <si>
    <t>9816530129/9848025006</t>
  </si>
  <si>
    <t>2016-09-11</t>
  </si>
  <si>
    <t>2017-09-10</t>
  </si>
  <si>
    <t>NTFPs/MAPs</t>
  </si>
  <si>
    <t>Adhunik Mauripalanka Lagi Kritim Aadhar Chaka Utpadan Tatha Bajarikaran</t>
  </si>
  <si>
    <t>Om Shivashakti Mauripalan Uddhyog</t>
  </si>
  <si>
    <t>Purmal Basnet</t>
  </si>
  <si>
    <t>Kohalpur-11</t>
  </si>
  <si>
    <t>2016-09-25</t>
  </si>
  <si>
    <t>2017-06-22</t>
  </si>
  <si>
    <t>Manakamana Biu Alu Utpadan</t>
  </si>
  <si>
    <t>Manakamana Krishak Samuha</t>
  </si>
  <si>
    <t>To be entered</t>
  </si>
  <si>
    <t>Manau-3</t>
  </si>
  <si>
    <t>2016-09-26</t>
  </si>
  <si>
    <t>Rano Tatha Biu Utpadan Maurigolako Babsaik Utpadan</t>
  </si>
  <si>
    <t>Khaptad Mauri Palan Tatha Mauripalan Samagri Utpadan Kendra</t>
  </si>
  <si>
    <t>Prakash Bahadur Sawad</t>
  </si>
  <si>
    <t>Amargadhi-5</t>
  </si>
  <si>
    <t>Navyoog Alu Kheti Firm Bikash</t>
  </si>
  <si>
    <t>Navyoog Krishi S S Ltd</t>
  </si>
  <si>
    <t>Tularam Bohara</t>
  </si>
  <si>
    <t>2016-09-09</t>
  </si>
  <si>
    <t>2017-09-08</t>
  </si>
  <si>
    <t>Malikaarjun Jadibuti Sankalan Tatha Bazarikaran</t>
  </si>
  <si>
    <t xml:space="preserve">Malikaarjun General Store and Jadibuti Sankalan Tatha Bikrikendra </t>
  </si>
  <si>
    <t>Bisnu Dutta Pandey</t>
  </si>
  <si>
    <t>Gokuleswor-7</t>
  </si>
  <si>
    <t>Masuro Biu Utpadan</t>
  </si>
  <si>
    <t>Adhunik Krishak B S S Ltd</t>
  </si>
  <si>
    <t>Indra Kumari Dangi</t>
  </si>
  <si>
    <t>Patharaiya-9,Amarawati</t>
  </si>
  <si>
    <t>9814616096/9848491235</t>
  </si>
  <si>
    <t>2017-09-15</t>
  </si>
  <si>
    <t>Sanas Kumari Chaudahry</t>
  </si>
  <si>
    <t>Pawera-6,Baijpur</t>
  </si>
  <si>
    <t>9848560599/9815670293</t>
  </si>
  <si>
    <t>2016-09-20</t>
  </si>
  <si>
    <t>Aduwa Prashodhan Tatha Bajarikaran</t>
  </si>
  <si>
    <t>Khaptad Aduwa Prashodhan Uddhyog</t>
  </si>
  <si>
    <t>Hikmat Kunwar</t>
  </si>
  <si>
    <t>Lamki Chuha Municipality-15, Kailali</t>
  </si>
  <si>
    <t>Byabasaik Chyau Utpadan</t>
  </si>
  <si>
    <t>Saraswati Taja Hariyali Chyau Tatha Tarkari Krishak Samuha</t>
  </si>
  <si>
    <t>2016-09-27</t>
  </si>
  <si>
    <t>2017-09-26</t>
  </si>
  <si>
    <t>Himadevi Kathariya</t>
  </si>
  <si>
    <t>Tikalal Tharu</t>
  </si>
  <si>
    <t>No of SP Beneficiary</t>
  </si>
  <si>
    <t>GT</t>
  </si>
  <si>
    <t>M</t>
  </si>
  <si>
    <t>F</t>
  </si>
  <si>
    <t>DT</t>
  </si>
  <si>
    <t>JT</t>
  </si>
  <si>
    <t>OT</t>
  </si>
  <si>
    <t xml:space="preserve">Direct </t>
  </si>
  <si>
    <t xml:space="preserve">Indirect  </t>
  </si>
  <si>
    <t xml:space="preserve">Tunnel ra Taar Chana Bhitra Adhunik Tarkari Kheti Prabidhi </t>
  </si>
  <si>
    <t>Sambriddhi Krishi Firm</t>
  </si>
  <si>
    <t>Sunil Kumar Dhakal</t>
  </si>
  <si>
    <t>Kohalpur-3,Maitawa</t>
  </si>
  <si>
    <t>2016-10-02</t>
  </si>
  <si>
    <t xml:space="preserve">Tiyadi Biu Utpadan </t>
  </si>
  <si>
    <t>Pahadi Jadibuti S S Ltd</t>
  </si>
  <si>
    <t>Thir Bahadur Karki</t>
  </si>
  <si>
    <t>Dullu Na Pa-3</t>
  </si>
  <si>
    <t>2017-10-01</t>
  </si>
  <si>
    <t>Masuroo Sankalan Tatha Processing</t>
  </si>
  <si>
    <t>Garima Enterprises</t>
  </si>
  <si>
    <t>Amar Bahadur Saud</t>
  </si>
  <si>
    <t>Ghodaghodi Na Pa-10</t>
  </si>
  <si>
    <t>9848622765/9759000106</t>
  </si>
  <si>
    <t>2017-12-16</t>
  </si>
  <si>
    <t>Masuro Biu Prasodhan Tatha Bazarikaran</t>
  </si>
  <si>
    <t>Krisha Agro Industries</t>
  </si>
  <si>
    <t>Duryodhan Suwarnkar</t>
  </si>
  <si>
    <t>Lamki Chuha-15</t>
  </si>
  <si>
    <t>9848441438/980469707</t>
  </si>
  <si>
    <t>2016-10-05</t>
  </si>
  <si>
    <t>2017-12-15</t>
  </si>
  <si>
    <t>Panchkoshi Krishi Sahakaridwara Thopa Sinchai Prabidhidwara Kera Kheti Bikas</t>
  </si>
  <si>
    <t>Panchkoashi Krishi SS Ltd</t>
  </si>
  <si>
    <t>Bishnu Bahadur Thapa</t>
  </si>
  <si>
    <t>Dododhara-5</t>
  </si>
  <si>
    <t>Lentil Seeds</t>
  </si>
  <si>
    <t>jLp cfn'</t>
  </si>
  <si>
    <t>hDdf nIf</t>
  </si>
  <si>
    <t>hDdf k|ult</t>
  </si>
  <si>
    <t>;+emf}tf /sd</t>
  </si>
  <si>
    <t>hDdf vr{</t>
  </si>
  <si>
    <t>cfof]hgf</t>
  </si>
  <si>
    <t>cg'bfgu|fxL</t>
  </si>
  <si>
    <t>Laligurans Bachat Tatha Rin Krishak Samuha</t>
  </si>
  <si>
    <t>Total Payment FY 2073.74 (GoN)</t>
  </si>
  <si>
    <t>Total GoN Release</t>
  </si>
  <si>
    <t xml:space="preserve">Babsaik Tarkari Utpadan </t>
  </si>
  <si>
    <t>Jagaran Taza Tarkari Utpadan Krishak Samuha</t>
  </si>
  <si>
    <t>Atmanirvar Laghu Udham Krishi S S Ltd</t>
  </si>
  <si>
    <t>Tika Devi Jaisi</t>
  </si>
  <si>
    <t>Narayan-3</t>
  </si>
  <si>
    <t>9848103706/89420506</t>
  </si>
  <si>
    <t>2016-10-19</t>
  </si>
  <si>
    <t>2017-10-23</t>
  </si>
  <si>
    <t>Sarita Rawal</t>
  </si>
  <si>
    <t>Narayan-1</t>
  </si>
  <si>
    <t xml:space="preserve">Kupindo Prasodhan Tatha Bazarikaran </t>
  </si>
  <si>
    <t>Tara Mithai and Namkin Udhyog</t>
  </si>
  <si>
    <t>Tara Prasad Sapkota</t>
  </si>
  <si>
    <t>Masuriya-9</t>
  </si>
  <si>
    <t>9848686069/9848686070</t>
  </si>
  <si>
    <t>2016-11-14</t>
  </si>
  <si>
    <t>2016-11-18</t>
  </si>
  <si>
    <t>2017-11-18</t>
  </si>
  <si>
    <t>Tamatar Prasodhan Tatha Bazarikaran</t>
  </si>
  <si>
    <t>Safal Krishi Firm</t>
  </si>
  <si>
    <t>Safi Mohammad Gujar</t>
  </si>
  <si>
    <t>Kohalpur-4</t>
  </si>
  <si>
    <t>2016-11-20</t>
  </si>
  <si>
    <t>2017-11-20</t>
  </si>
  <si>
    <t>Masuro Biu Utpadan  Kharid Prasodhan Tatha Bazarikaran</t>
  </si>
  <si>
    <t>Bageswori Agro Seed Pvt Ltd</t>
  </si>
  <si>
    <t>Sacchida Nannd Upadhyaya</t>
  </si>
  <si>
    <t>Nepalgunj-12</t>
  </si>
  <si>
    <t>2017-11-14</t>
  </si>
  <si>
    <t>Ginger Processing and Marketing</t>
  </si>
  <si>
    <t>Navjivan Agro Pvt Ltd</t>
  </si>
  <si>
    <t>Deepak Raj Bhandari</t>
  </si>
  <si>
    <t>9858031345/081413006</t>
  </si>
  <si>
    <t>MasuroBiu Prasodhan Tatha Bazarikaran</t>
  </si>
  <si>
    <t>Green Field Entry Gate Krishi Firm</t>
  </si>
  <si>
    <t>Raghav Chandra Bahadur Singh</t>
  </si>
  <si>
    <t>Dhodhari-1</t>
  </si>
  <si>
    <t>Aduwa Utpadan Prasodhan and Bazarikaran</t>
  </si>
  <si>
    <t>Acharya Investment Company Pvt.Ltd</t>
  </si>
  <si>
    <t>Anil Acharya</t>
  </si>
  <si>
    <t>Ghorahi-11</t>
  </si>
  <si>
    <t>Tarkari Masuro Tatha Khadyanna Biu Sankalan Prasodhan Packaging Tatha BAzarikaran</t>
  </si>
  <si>
    <t>Nepal Agro and Inputs Company Pvt Ltd</t>
  </si>
  <si>
    <t>Hari Raj Bhattrai</t>
  </si>
  <si>
    <t>Sardanagar-2rampur,chitwan/Ghorahi-5,dang</t>
  </si>
  <si>
    <t>2016-11-21</t>
  </si>
  <si>
    <t>2017-12-20</t>
  </si>
  <si>
    <t>pTkfbg ;fdu|Lsf nflu cg'bfg</t>
  </si>
  <si>
    <t>kmfd{ ljsf; tyf k|ljlw cg'bfg</t>
  </si>
  <si>
    <t>pTkfbg pk/fGtsf d"No &gt;[+vfnfdf nufgL cg'bfg</t>
  </si>
  <si>
    <t>Ripening chamber prayog gari kerako digo bazar byabasthapan</t>
  </si>
  <si>
    <t>Aman Krishi Firm</t>
  </si>
  <si>
    <t>Rabiya Kabadiya</t>
  </si>
  <si>
    <t>Nepalgunj-19</t>
  </si>
  <si>
    <t>2016-11-22</t>
  </si>
  <si>
    <t>2017-11-22</t>
  </si>
  <si>
    <t>Guranse Taza Tarkari Sankalan Tatha Bazarikaran</t>
  </si>
  <si>
    <t>Saurav Gaurav and Order Supplier</t>
  </si>
  <si>
    <t>Krisna Giri</t>
  </si>
  <si>
    <t>Seri-9, Guranse</t>
  </si>
  <si>
    <t>Aalu Chips Utpadan</t>
  </si>
  <si>
    <t>Kibs Agro Nepal Pvt. Ltd.</t>
  </si>
  <si>
    <t>Khagendra Prasad Pokhrel</t>
  </si>
  <si>
    <t>Tulsipur-5</t>
  </si>
  <si>
    <t>2016-11-12</t>
  </si>
  <si>
    <t>2017-11-12</t>
  </si>
  <si>
    <t>Tarkari Bazarikaran</t>
  </si>
  <si>
    <t>Dipendra Kumar Chand</t>
  </si>
  <si>
    <t>975800220/9844911804/9847824814</t>
  </si>
  <si>
    <t>2016-11-28</t>
  </si>
  <si>
    <t>2017-11-28</t>
  </si>
  <si>
    <t>Maha Tatha Maurijanya Samagri Utpadan Tatha Firm Bikash</t>
  </si>
  <si>
    <t xml:space="preserve">Gaurisankar Mauripalan Srot Kendra </t>
  </si>
  <si>
    <t>Ganesh Prasad KHanal/Mohan raj Khanal</t>
  </si>
  <si>
    <t>Masuriya-7, Sankarpur</t>
  </si>
  <si>
    <t>2017-11-16</t>
  </si>
  <si>
    <t>Gochali  Masala Prasodhan Tatha Bazarikaran</t>
  </si>
  <si>
    <t>Gochali Krishi S S Ltd</t>
  </si>
  <si>
    <t>Lauton Dangaura Tharu</t>
  </si>
  <si>
    <t>Kotatulasipur-6,Jagatpur</t>
  </si>
  <si>
    <t>Sharada Krishi S S Ltd</t>
  </si>
  <si>
    <t>Masuro Dhan ra  Ganhu ko Biu Sankalan Prasodhan Tatha Bazarikaran</t>
  </si>
  <si>
    <t>Chitraban Investment Pvt Ltd</t>
  </si>
  <si>
    <t>Krishna Prasad Parajuli</t>
  </si>
  <si>
    <t>Nepalgunj-23</t>
  </si>
  <si>
    <t>2016-12-04</t>
  </si>
  <si>
    <t>Ugratara Masala Prasodhan Tatha Bazarikaran</t>
  </si>
  <si>
    <t>Ugratara Masala Tatha Aata Chakki Udhyog</t>
  </si>
  <si>
    <t>Durga Dutta Pandey</t>
  </si>
  <si>
    <t>Amargadhi-8</t>
  </si>
  <si>
    <t>2016-12-05</t>
  </si>
  <si>
    <t>2017-12-05</t>
  </si>
  <si>
    <t>Ken TomatoSauce Udhyog</t>
  </si>
  <si>
    <t>Adhunik Tatha Subidha Sampanna Prayogshala Nirman gari Gunastariye Chau Biu Utpadan Tatha Bazarikaran</t>
  </si>
  <si>
    <t>One Stop Agriculture Solution Center Pvt Ltd</t>
  </si>
  <si>
    <t>Sunita Kumari RAna</t>
  </si>
  <si>
    <t>Attariya-10,Ghudsuwa</t>
  </si>
  <si>
    <t>Suresh Dhungana</t>
  </si>
  <si>
    <t>Dhangadi-5</t>
  </si>
  <si>
    <t>2016-12-02</t>
  </si>
  <si>
    <t># SPs</t>
  </si>
  <si>
    <t>Agreed Grantee Contribution</t>
  </si>
  <si>
    <t>Total Expenditure</t>
  </si>
  <si>
    <t>Actual AGF Release</t>
  </si>
  <si>
    <t>Actual Grantee Investement</t>
  </si>
  <si>
    <t>Digo Bikash Krshi S S Ltd</t>
  </si>
  <si>
    <t xml:space="preserve">Besar Utpadan Tatha Bazarikaran </t>
  </si>
  <si>
    <t>Dehmandu Srijanshil Krishi Tatha Pasupalan Firm</t>
  </si>
  <si>
    <t>Ambika Krishi S S Ltd</t>
  </si>
  <si>
    <t>Dehmanu Srijanshil Khayan ra Biu Aloo Sankalan Tatha Bazarikaran</t>
  </si>
  <si>
    <t xml:space="preserve">Ambika Poly Hpuse Tatha Pokhari Nirman </t>
  </si>
  <si>
    <t xml:space="preserve">Aloo Tatha Tarkari Utpadan Upayojana </t>
  </si>
  <si>
    <t xml:space="preserve">Pipalchaur Taza Tarkari Utpadan Krishak Samuha </t>
  </si>
  <si>
    <t>Chakra Bahadur Malla</t>
  </si>
  <si>
    <t>Durga Prasad Rosyara</t>
  </si>
  <si>
    <t>Laxmi Kumari Yogi</t>
  </si>
  <si>
    <t>Ammar Raj Upadhyaya</t>
  </si>
  <si>
    <t>Gaumaudi-3</t>
  </si>
  <si>
    <t>Mahadevsthan-3,Dehmendu</t>
  </si>
  <si>
    <t>Banlek-5,6</t>
  </si>
  <si>
    <t>Toleni -2,Gagra</t>
  </si>
  <si>
    <t>9848078832/9848068258</t>
  </si>
  <si>
    <t>2016-12-08</t>
  </si>
  <si>
    <t>2017-11-08</t>
  </si>
  <si>
    <t>2016-12-06</t>
  </si>
  <si>
    <t>2017-12-06</t>
  </si>
  <si>
    <t>2016-12-07</t>
  </si>
  <si>
    <t>2017-12-07</t>
  </si>
  <si>
    <t>2017-12-08</t>
  </si>
  <si>
    <t>Falful Tarkari Shit Bhandar</t>
  </si>
  <si>
    <t>DC Agro Cold Chain Pvt Ltd</t>
  </si>
  <si>
    <t>Nepalgunj-1</t>
  </si>
  <si>
    <t>Rajmati Bhatta</t>
  </si>
  <si>
    <t xml:space="preserve">Parkash Chand Bhatta </t>
  </si>
  <si>
    <t>Shishila Devi DC</t>
  </si>
  <si>
    <t>l;+lrt If]qkmndf a[l4</t>
  </si>
  <si>
    <t>k"0f{ /f]huf/L ;+Vofdf j[l4</t>
  </si>
  <si>
    <t>Full time employment [Hired]</t>
  </si>
  <si>
    <t>Increased Income [HHs involved in FG/Coops]</t>
  </si>
  <si>
    <t>k|lt 3/w'/L jflif{s cfDbfgLdf j[l4 -;d"x ;xsf/Ldf cfj4 3/w'/L_</t>
  </si>
  <si>
    <t>Increased Income [Agri-entrepreneurs]</t>
  </si>
  <si>
    <t>k|lt 3/w'/L jflif{s cfDbfgLdf j[l4 -s[lif pBdL_</t>
  </si>
  <si>
    <t>Projected Income [HHs involved in groups/coopertives]</t>
  </si>
  <si>
    <t>Projected Income [Agrientrepreneurs]</t>
  </si>
  <si>
    <t>Mushroom Seeds</t>
  </si>
  <si>
    <t>Vegetable Seed</t>
  </si>
  <si>
    <t>Citrus Sapling</t>
  </si>
  <si>
    <t>Banana Sapling</t>
  </si>
  <si>
    <t>Honey Material</t>
  </si>
  <si>
    <t>Full time employment [HIred]</t>
  </si>
  <si>
    <t xml:space="preserve">5th </t>
  </si>
  <si>
    <t>5th</t>
  </si>
  <si>
    <t>Mausami tatha Bemausami Taza Tarkari Utpadan</t>
  </si>
  <si>
    <t>Shivaling Mahila Bahuudeseya S S Ltd</t>
  </si>
  <si>
    <t>Kalawati Chand</t>
  </si>
  <si>
    <t>Patan Na.Pa-7</t>
  </si>
  <si>
    <t>2017-01-23</t>
  </si>
  <si>
    <t xml:space="preserve">Pragatishil Taza Tarkari Utpadan </t>
  </si>
  <si>
    <t>Hima Bista</t>
  </si>
  <si>
    <t>Nwali 3,4</t>
  </si>
  <si>
    <t>Poly house bhitra Golbheda Kheti</t>
  </si>
  <si>
    <t>Maharudra Krishak Samuha</t>
  </si>
  <si>
    <t>Bhagirath Bhatta</t>
  </si>
  <si>
    <t>Gurukhola 8</t>
  </si>
  <si>
    <t>Charan Babasthapan Sahit Babsaik Mahuripalan Tatha Maha Utpadan</t>
  </si>
  <si>
    <t>Shanti Deep Mahila Krishak Samuha</t>
  </si>
  <si>
    <t>Kesara Acharya</t>
  </si>
  <si>
    <t>Rampur-8</t>
  </si>
  <si>
    <t>2017-01-12</t>
  </si>
  <si>
    <t>Bemausami Tarkari Utpadanka lagi Firm Bikash</t>
  </si>
  <si>
    <t>Nuwakot Krishak Samuha</t>
  </si>
  <si>
    <t>Maya B.K</t>
  </si>
  <si>
    <t>Tulsipur-16</t>
  </si>
  <si>
    <t>2017-01-16</t>
  </si>
  <si>
    <t>Bantoli Bemausami Golbheda Utpadan</t>
  </si>
  <si>
    <t>Bantoli Mahila Krishak Samuha</t>
  </si>
  <si>
    <t>Bohorigaun-8, Bantoli</t>
  </si>
  <si>
    <t>2017-01-24</t>
  </si>
  <si>
    <t>Tallochora Bemausami Golbheda Utpadan</t>
  </si>
  <si>
    <t>Tallochora Krishak Samuha</t>
  </si>
  <si>
    <t>Madhavi Joshi</t>
  </si>
  <si>
    <t>Bohorigaun-5, Tallochora</t>
  </si>
  <si>
    <t>2017-11-26</t>
  </si>
  <si>
    <t>Apinampa Bemausami Golbheda Utpadan</t>
  </si>
  <si>
    <t>Apinampa Mahila Krishak Samuha</t>
  </si>
  <si>
    <t>Jogini Mahata</t>
  </si>
  <si>
    <t>Sitola-1, Nikhiri</t>
  </si>
  <si>
    <t>Bemausami Golbheda Utpadan</t>
  </si>
  <si>
    <t>Jaya Gauri Mahila Krishak Samuha</t>
  </si>
  <si>
    <t>Hira Dhami</t>
  </si>
  <si>
    <t>Tapoban-5, Padpada</t>
  </si>
  <si>
    <t>5th call Total</t>
  </si>
  <si>
    <t>Fifth</t>
  </si>
  <si>
    <t>On-going Projected</t>
  </si>
  <si>
    <t>Jana Ekikrit Golbheda ra Khursani Utpadan Tatha Farm Bikas</t>
  </si>
  <si>
    <t>Jana Ekikrit Krishi Sahakari Sanstha Ltd</t>
  </si>
  <si>
    <t>Chandra Dev Joshi</t>
  </si>
  <si>
    <t>Shrikot 6 , Sillegada</t>
  </si>
  <si>
    <t>2017-02-06</t>
  </si>
  <si>
    <t>Polyhouse Bhitra Mausami Tatha Bemausami Taja Tarkari Utpadan</t>
  </si>
  <si>
    <t>Gwallek Kedar Mahila Krishak Samuha</t>
  </si>
  <si>
    <t>Hemlata Joshi</t>
  </si>
  <si>
    <t>Gwallek 4, Chainpur</t>
  </si>
  <si>
    <t>Ranashaini Besar Utpadan</t>
  </si>
  <si>
    <t>Ranashaini Mauripalan Krishak Samuha</t>
  </si>
  <si>
    <t>Maya Bhatt</t>
  </si>
  <si>
    <t>Dasharathchand Municipality 4, Pallachaudali</t>
  </si>
  <si>
    <t>Basundhara Ghar Tatha Adhar Chaka Nirman Prabidhi Bikash</t>
  </si>
  <si>
    <t>Basundhara Mahuri Firm</t>
  </si>
  <si>
    <t>Singh Bahadur Shahi</t>
  </si>
  <si>
    <t>Bansgadhi-2</t>
  </si>
  <si>
    <t>2017-02-01</t>
  </si>
  <si>
    <t>2017-10-04</t>
  </si>
  <si>
    <t>Prabidhi Bistar gari Biu Aloo Utpadan</t>
  </si>
  <si>
    <t>Navdurga Tarkari Tatha Biu Utpadan B S S Ltd</t>
  </si>
  <si>
    <t>Sher Bahadur Shahi</t>
  </si>
  <si>
    <t>Bansgadhi-1</t>
  </si>
  <si>
    <t>2018-02-01</t>
  </si>
  <si>
    <t>Khairenai Aloo Utpadan Prabidhi Bikas</t>
  </si>
  <si>
    <t>Khaireni Swabalamban Krishak Bahuuddeshiya Coop Ltd</t>
  </si>
  <si>
    <t>Kamala Gurung</t>
  </si>
  <si>
    <t>Sorahawa-3, Khaireni</t>
  </si>
  <si>
    <t>2017-12-04</t>
  </si>
  <si>
    <t>Usha Bihani Mahila Byabasaik Cardinal Alu Utpadan, Sankalan Tatha Grading</t>
  </si>
  <si>
    <t>Usha Bihani Mahila Bahuuddeshiya Coop Ltd</t>
  </si>
  <si>
    <t>Menaka Poudel</t>
  </si>
  <si>
    <t>Rajapur 12, Shantipur</t>
  </si>
  <si>
    <t>2017-02-05</t>
  </si>
  <si>
    <t>Unnat Alu Utpdan Prabidhi Bikas</t>
  </si>
  <si>
    <t>Kayal Krishi Sahakari Sanstha Ltd</t>
  </si>
  <si>
    <t>Bipat Ram Tharu</t>
  </si>
  <si>
    <t>Rajapur 16, Jogipur</t>
  </si>
  <si>
    <t>William Hybrid Kera Utpadan</t>
  </si>
  <si>
    <t>Neupane Bahuuddeshiya Krishi Farm</t>
  </si>
  <si>
    <t>Jhuplal Sharma Neupane</t>
  </si>
  <si>
    <t>Bansgadhi 1, Babai</t>
  </si>
  <si>
    <t>Biu Alu Utpadan</t>
  </si>
  <si>
    <t>Paurakhi Krishi Sahakari Sanstha Ltd</t>
  </si>
  <si>
    <t>Rabindra Kumar Chand</t>
  </si>
  <si>
    <t>Goganpani-8</t>
  </si>
  <si>
    <t>2017-02-02</t>
  </si>
  <si>
    <t>Biu Aloo Utpadan Tatha Prabidhi Bikas</t>
  </si>
  <si>
    <t>Harchali Krishi Sahakari Sanstha Ltd</t>
  </si>
  <si>
    <t>Indra Bahadur Chaudhari</t>
  </si>
  <si>
    <t>Duruwa-6, Dakshin Kurhariya</t>
  </si>
  <si>
    <t>Bemausami Tarkari Kheti Utpadan</t>
  </si>
  <si>
    <t>Didi Bahini Krishi Uddhami Sahakari Sanstha Ltd</t>
  </si>
  <si>
    <t>Radha Kumari Basyal</t>
  </si>
  <si>
    <t>Tulsipur-9</t>
  </si>
  <si>
    <t>Barnashankar Shrijana Golbheda Tatha Kankro Tatha Akbare Khursani Biu Utpadan</t>
  </si>
  <si>
    <t>Namuna Paryabaraniya Krishi Farm</t>
  </si>
  <si>
    <t>Mina Pantha</t>
  </si>
  <si>
    <t>Rampur 7, Dang</t>
  </si>
  <si>
    <t>2017-02-07</t>
  </si>
  <si>
    <t>2017-12-10</t>
  </si>
  <si>
    <t>Adhunik Maurighar Tatha Gola Utpadan</t>
  </si>
  <si>
    <t>Arun Adhunik Maurighar Udhyog</t>
  </si>
  <si>
    <t>Gaurshing Bohara</t>
  </si>
  <si>
    <t>Bhagawati 1</t>
  </si>
  <si>
    <t>2017-11-01</t>
  </si>
  <si>
    <t>Netrajyoti Bemausami Golbheda Utpadan</t>
  </si>
  <si>
    <t>Netrajyoti Krishi Sahakari Sanstha Ltd</t>
  </si>
  <si>
    <t>Janak Raj Joshi</t>
  </si>
  <si>
    <t>Boharigaun 5, Talochora</t>
  </si>
  <si>
    <t>Balach Bemausami Golbheda Tatha Taja Tarkari Utpadan</t>
  </si>
  <si>
    <t>Balach Mahila Krishi Sahakari Sanstha Ltd</t>
  </si>
  <si>
    <t>Shanti Khadayat</t>
  </si>
  <si>
    <t>Shikhar 4, Balach</t>
  </si>
  <si>
    <t>Chhipalakedar Bemausami Golbheda Utpadan</t>
  </si>
  <si>
    <t>Chhipalakedar Mahila Bahuuddeshiya Coop Ltd</t>
  </si>
  <si>
    <t>Jayanti Badal</t>
  </si>
  <si>
    <t>Hikila 2, Kamda</t>
  </si>
  <si>
    <t>Gobre Tatha Kanye Chyau Utpadan</t>
  </si>
  <si>
    <t>Kafal Gaira Krishi Farm</t>
  </si>
  <si>
    <t>Yogendra Bahadur Shah</t>
  </si>
  <si>
    <t>Sahajpur 9</t>
  </si>
  <si>
    <t>2017-10-16</t>
  </si>
  <si>
    <t>Jagaran Maha Utpadan</t>
  </si>
  <si>
    <t>Mahila Jagaran Krishi Samuha</t>
  </si>
  <si>
    <t>Basanti Kumari Adhikari</t>
  </si>
  <si>
    <t>Birendranagar Municipality-11</t>
  </si>
  <si>
    <t>2017-12-01</t>
  </si>
  <si>
    <t>Chautara Mahila Tarkari Utpadan Tatha Purbadhar Bikas</t>
  </si>
  <si>
    <t>Chautara Krishak Samuha</t>
  </si>
  <si>
    <t>Ratna Bhattarai</t>
  </si>
  <si>
    <t>Birendranagar-24, Nalkhola</t>
  </si>
  <si>
    <t>Solar Lift Sinchai &amp; Bemausami Tarkari Utpadan</t>
  </si>
  <si>
    <t>Bikasshil Taja Tarkari Krishak Samuha</t>
  </si>
  <si>
    <t>Purna Bahadur Roka</t>
  </si>
  <si>
    <t>Shubhaghat Gangamala-4 (Dahachaur-3)</t>
  </si>
  <si>
    <t>Bageswori-2</t>
  </si>
  <si>
    <t>Sakuntad Mahila Krishak Samuha</t>
  </si>
  <si>
    <t xml:space="preserve">Siyon Bikash Krishak Samuha </t>
  </si>
  <si>
    <t>Masala Sankalan Prasodhan Tatha Bazarikaran</t>
  </si>
  <si>
    <t>Joshi Tarkari Firm</t>
  </si>
  <si>
    <t>Anik Kumar Joshi</t>
  </si>
  <si>
    <t>Shreekot-5</t>
  </si>
  <si>
    <t>2017-02-15</t>
  </si>
  <si>
    <t>2018-01-13</t>
  </si>
  <si>
    <t xml:space="preserve">Babsaik Tarkari Khetika Lagi Firm Bikash </t>
  </si>
  <si>
    <t>Shrijana Krishi B S S Ltd</t>
  </si>
  <si>
    <t>Khum Bahadur Thapa</t>
  </si>
  <si>
    <t>Naulegaun, Dullu-1</t>
  </si>
  <si>
    <t>98488165926/9848277656</t>
  </si>
  <si>
    <t>2017-02-16</t>
  </si>
  <si>
    <t>Babsaik Bemausami Tarkari Utpadan firm Bikash</t>
  </si>
  <si>
    <t>Rapti Bahuudeseya Krishi Firm</t>
  </si>
  <si>
    <t>Govinda Pd Neupane</t>
  </si>
  <si>
    <t>Satbariya-9</t>
  </si>
  <si>
    <t>2017-12-18</t>
  </si>
  <si>
    <t>Jankalyan Poly House Nirman</t>
  </si>
  <si>
    <t>Jankalyan Bahuudeseya S S Ltd</t>
  </si>
  <si>
    <t>Dev Bahadur Khadka</t>
  </si>
  <si>
    <t>Sanagaon-4,Bishal Bazar</t>
  </si>
  <si>
    <t>Dahataal Tarkari Biu Utpadan</t>
  </si>
  <si>
    <t>Dahtaal Tarkari Biu Prabardhan S S Ltd</t>
  </si>
  <si>
    <t>Deep Mahatara</t>
  </si>
  <si>
    <t>Babiyachaur-3</t>
  </si>
  <si>
    <t>9848120159/9868070378</t>
  </si>
  <si>
    <t>2013-07-10</t>
  </si>
  <si>
    <t>2014-07-14</t>
  </si>
  <si>
    <t>2014-03-30</t>
  </si>
  <si>
    <t>2014-05-22</t>
  </si>
  <si>
    <t>2015-06-13</t>
  </si>
  <si>
    <t>2015-04-13</t>
  </si>
  <si>
    <t>2016-03-25</t>
  </si>
  <si>
    <t>2018-04-13</t>
  </si>
  <si>
    <t>2016-04-07</t>
  </si>
  <si>
    <t>2016-06-26</t>
  </si>
  <si>
    <t>2017-09-27</t>
  </si>
  <si>
    <t>2016-06-30</t>
  </si>
  <si>
    <t>2017-06-29</t>
  </si>
  <si>
    <t>2016-07-17</t>
  </si>
  <si>
    <t>2017-09-17</t>
  </si>
  <si>
    <t>2013-12-31</t>
  </si>
  <si>
    <t>2014-11-07</t>
  </si>
  <si>
    <t>2015-11-16</t>
  </si>
  <si>
    <t>2015-12-16</t>
  </si>
  <si>
    <t>2015-02-01</t>
  </si>
  <si>
    <t>2016-03-30</t>
  </si>
  <si>
    <t>2015-08-11</t>
  </si>
  <si>
    <t>2016-08-15</t>
  </si>
  <si>
    <t>2015-08-10</t>
  </si>
  <si>
    <t>2017-08-15</t>
  </si>
  <si>
    <t>2015-08-23</t>
  </si>
  <si>
    <t>2015-09-02</t>
  </si>
  <si>
    <t>2016-08-16</t>
  </si>
  <si>
    <t>2015-09-29</t>
  </si>
  <si>
    <t>2015-11-01</t>
  </si>
  <si>
    <t>2016-03-24</t>
  </si>
  <si>
    <t>2016-05-23</t>
  </si>
  <si>
    <t>2017-05-24</t>
  </si>
  <si>
    <t>2016-06-10</t>
  </si>
  <si>
    <t>2017-06-13</t>
  </si>
  <si>
    <t>2016-06-21</t>
  </si>
  <si>
    <t>2017-06-20</t>
  </si>
  <si>
    <t>2016-07-22</t>
  </si>
  <si>
    <t>2017-12-24</t>
  </si>
  <si>
    <t>2016-07-28</t>
  </si>
  <si>
    <t>2016-08-01</t>
  </si>
  <si>
    <t>2017-08-14</t>
  </si>
  <si>
    <t>2017-08-21</t>
  </si>
  <si>
    <t>2017-12-26</t>
  </si>
  <si>
    <t>2015-04-28</t>
  </si>
  <si>
    <t>2014-11-19</t>
  </si>
  <si>
    <t>2016-04-13</t>
  </si>
  <si>
    <t>2015-03-15</t>
  </si>
  <si>
    <t>2017-08-08</t>
  </si>
  <si>
    <t>2015-09-09</t>
  </si>
  <si>
    <t>2016-09-07</t>
  </si>
  <si>
    <t>2017-08-09</t>
  </si>
  <si>
    <t>2015-09-11</t>
  </si>
  <si>
    <t>2017-05-07</t>
  </si>
  <si>
    <t>2015-11-25</t>
  </si>
  <si>
    <t>2018-03-28</t>
  </si>
  <si>
    <t>2016-05-12</t>
  </si>
  <si>
    <t>2017-05-13</t>
  </si>
  <si>
    <t>2016-06-07</t>
  </si>
  <si>
    <t>2017-06-07</t>
  </si>
  <si>
    <t>2016-06-06</t>
  </si>
  <si>
    <t>2016-07-21</t>
  </si>
  <si>
    <t>2016-07-27</t>
  </si>
  <si>
    <t>2017-08-01</t>
  </si>
  <si>
    <t>2016-08-04</t>
  </si>
  <si>
    <t>2017-08-03</t>
  </si>
  <si>
    <t>2014-04-25</t>
  </si>
  <si>
    <t>2014-04-07</t>
  </si>
  <si>
    <t>2014-11-17</t>
  </si>
  <si>
    <t>2015-01-10</t>
  </si>
  <si>
    <t>2016-11-15</t>
  </si>
  <si>
    <t>2015-03-25</t>
  </si>
  <si>
    <t>2016-10-16</t>
  </si>
  <si>
    <t>2015-05-31</t>
  </si>
  <si>
    <t>2015-12-07</t>
  </si>
  <si>
    <t>2016-12-14</t>
  </si>
  <si>
    <t>2016-02-05</t>
  </si>
  <si>
    <t>2016-04-06</t>
  </si>
  <si>
    <t>2016-04-22</t>
  </si>
  <si>
    <t>2017-04-27</t>
  </si>
  <si>
    <t>2016-05-17</t>
  </si>
  <si>
    <t>2017-05-28</t>
  </si>
  <si>
    <t>2016-02-27</t>
  </si>
  <si>
    <t>2017-09-09</t>
  </si>
  <si>
    <t>2017-07-18</t>
  </si>
  <si>
    <t>2016-08-09</t>
  </si>
  <si>
    <t>2015-05-20</t>
  </si>
  <si>
    <t>2014-05-11</t>
  </si>
  <si>
    <t>2015-07-15</t>
  </si>
  <si>
    <t>2014-11-10</t>
  </si>
  <si>
    <t>2015-12-15</t>
  </si>
  <si>
    <t>2016-02-23</t>
  </si>
  <si>
    <t>2017-04-13</t>
  </si>
  <si>
    <t>2015-12-18</t>
  </si>
  <si>
    <t>2017-02-13</t>
  </si>
  <si>
    <t>2015-12-20</t>
  </si>
  <si>
    <t>2017-05-18</t>
  </si>
  <si>
    <t>2016-02-17</t>
  </si>
  <si>
    <t>2017-02-12</t>
  </si>
  <si>
    <t>2016-03-01</t>
  </si>
  <si>
    <t>2017-02-28</t>
  </si>
  <si>
    <t>2016-03-28</t>
  </si>
  <si>
    <t>2017-03-27</t>
  </si>
  <si>
    <t>2016-06-09</t>
  </si>
  <si>
    <t>2017-06-09</t>
  </si>
  <si>
    <t>2016-05-13</t>
  </si>
  <si>
    <t>2016-06-08</t>
  </si>
  <si>
    <t>2017-07-16</t>
  </si>
  <si>
    <t>2016-08-03</t>
  </si>
  <si>
    <t>2015-05-13</t>
  </si>
  <si>
    <t>2014-06-08</t>
  </si>
  <si>
    <t>2014-06-02</t>
  </si>
  <si>
    <t>2014-11-09</t>
  </si>
  <si>
    <t>2015-05-07</t>
  </si>
  <si>
    <t>2014-11-11</t>
  </si>
  <si>
    <t>2017-01-08</t>
  </si>
  <si>
    <t>2016-07-30</t>
  </si>
  <si>
    <t>2017-02-20</t>
  </si>
  <si>
    <t>2015-03-10</t>
  </si>
  <si>
    <t>2015-03-17</t>
  </si>
  <si>
    <t>2015-03-23</t>
  </si>
  <si>
    <t>2015-03-18</t>
  </si>
  <si>
    <t>2015-09-01</t>
  </si>
  <si>
    <t>2015-09-03</t>
  </si>
  <si>
    <t>2017-02-27</t>
  </si>
  <si>
    <t>2018-02-28</t>
  </si>
  <si>
    <t>2017-03-09</t>
  </si>
  <si>
    <t>2016-03-09</t>
  </si>
  <si>
    <t>2015-09-06</t>
  </si>
  <si>
    <t>2017-03-02</t>
  </si>
  <si>
    <t>2015-09-10</t>
  </si>
  <si>
    <t>2017-03-06</t>
  </si>
  <si>
    <t>2015-10-30</t>
  </si>
  <si>
    <t>2017-10-31</t>
  </si>
  <si>
    <t>2016-03-20</t>
  </si>
  <si>
    <t>2017-09-22</t>
  </si>
  <si>
    <t>2016-03-22</t>
  </si>
  <si>
    <t>2017-09-24</t>
  </si>
  <si>
    <t>2016-04-18</t>
  </si>
  <si>
    <t>2017-04-22</t>
  </si>
  <si>
    <t>2016-04-19</t>
  </si>
  <si>
    <t>2016-04-21</t>
  </si>
  <si>
    <t>2016-07-18</t>
  </si>
  <si>
    <t>2017-07-19</t>
  </si>
  <si>
    <t>2017-12-19</t>
  </si>
  <si>
    <t>2015-08-16</t>
  </si>
  <si>
    <t>2014-11-16</t>
  </si>
  <si>
    <t>2016-01-08</t>
  </si>
  <si>
    <t>2015-02-20</t>
  </si>
  <si>
    <t>2015-03-22</t>
  </si>
  <si>
    <t>2016-09-15</t>
  </si>
  <si>
    <t>2016-02-28</t>
  </si>
  <si>
    <t>2017-04-18</t>
  </si>
  <si>
    <t>2017-03-18</t>
  </si>
  <si>
    <t>2016-04-25</t>
  </si>
  <si>
    <t>2016-08-08</t>
  </si>
  <si>
    <t>2017-08-07</t>
  </si>
  <si>
    <t>2017-09-25</t>
  </si>
  <si>
    <t>2015-09-16</t>
  </si>
  <si>
    <t>2014-05-28</t>
  </si>
  <si>
    <t>2013-10-28</t>
  </si>
  <si>
    <t>2014-10-27</t>
  </si>
  <si>
    <t>2014-11-18</t>
  </si>
  <si>
    <t>2014-12-17</t>
  </si>
  <si>
    <t>2016-05-19</t>
  </si>
  <si>
    <t>2016-05-18</t>
  </si>
  <si>
    <t>2014-04-23</t>
  </si>
  <si>
    <t>2014-04-15</t>
  </si>
  <si>
    <t>2015-10-17</t>
  </si>
  <si>
    <t>2015-11-17</t>
  </si>
  <si>
    <t>2015-08-09</t>
  </si>
  <si>
    <t>2017-03-14</t>
  </si>
  <si>
    <t>2015-12-02</t>
  </si>
  <si>
    <t>2016-01-27</t>
  </si>
  <si>
    <t>2016-01-12</t>
  </si>
  <si>
    <t>2016-03-27</t>
  </si>
  <si>
    <t>2017-03-26</t>
  </si>
  <si>
    <t>2016-05-24</t>
  </si>
  <si>
    <t>2017-07-14</t>
  </si>
  <si>
    <t>2017-06-14</t>
  </si>
  <si>
    <t>2016-07-14</t>
  </si>
  <si>
    <t>2016-07-20</t>
  </si>
  <si>
    <t>2016-08-02</t>
  </si>
  <si>
    <t>2017-09-21</t>
  </si>
  <si>
    <t>2014-11-12</t>
  </si>
  <si>
    <t>2015-12-29</t>
  </si>
  <si>
    <t>2015-01-15</t>
  </si>
  <si>
    <t>2015-11-20</t>
  </si>
  <si>
    <t>2016-12-15</t>
  </si>
  <si>
    <t>2015-12-21</t>
  </si>
  <si>
    <t>2017-05-19</t>
  </si>
  <si>
    <t>2016-01-17</t>
  </si>
  <si>
    <t>2017-01-15</t>
  </si>
  <si>
    <t>2016-02-16</t>
  </si>
  <si>
    <t>2017-02-14</t>
  </si>
  <si>
    <t>2016-06-24</t>
  </si>
  <si>
    <t>2017-06-23</t>
  </si>
  <si>
    <t>2017-06-25</t>
  </si>
  <si>
    <t>2016-07-19</t>
  </si>
  <si>
    <t>2016-07-26</t>
  </si>
  <si>
    <t>Kataujpani -3, Kafalkot</t>
  </si>
  <si>
    <t>k|lt 3/w'/L jflif{s cfDbfgLdf j[l4 -pBdL ;b:o 3/w'/L_</t>
  </si>
  <si>
    <t>k|lt 3/w'/L jflif{s cfDbfgLdf j[l4 -cf}ift k|lt 3/w'/L_</t>
  </si>
  <si>
    <t>Increased Income [Average]</t>
  </si>
  <si>
    <t>Latinath Maha Utpadan</t>
  </si>
  <si>
    <t>Latabab Mahila Krishak Samuha</t>
  </si>
  <si>
    <t>Champa Bohara</t>
  </si>
  <si>
    <t>2017-01-25</t>
  </si>
  <si>
    <t>2017-11-27</t>
  </si>
  <si>
    <t>Sarathi Bemausami Golbheda Utpadan</t>
  </si>
  <si>
    <t>Sarathi Mahila Krishak Samuha</t>
  </si>
  <si>
    <t>Parbati Dhami</t>
  </si>
  <si>
    <t>Hunainath-2, Airichhaana</t>
  </si>
  <si>
    <t>2017-01-26</t>
  </si>
  <si>
    <t>6th</t>
  </si>
  <si>
    <t>Sudur Pashchim Krishi Upaj Sit Bhandar Griha Nirman</t>
  </si>
  <si>
    <t>Sudurpashchim Mohanyal Krishi Tatha Pashupaln Byabasaya P. Ltd</t>
  </si>
  <si>
    <t>Chet Raj Puri</t>
  </si>
  <si>
    <t>Pahalmanpur-1</t>
  </si>
  <si>
    <t>Jadibuti Prashodhan Tatha Bajarikaran</t>
  </si>
  <si>
    <t>Bramha Ayurved Udhyog P. Ltd</t>
  </si>
  <si>
    <t>Naresh Bahadur Bist</t>
  </si>
  <si>
    <t>Dhangadhi Sub Metropolitan City-3, Boradandi</t>
  </si>
  <si>
    <t>Tarkari Tatha Falful Prashodhan ra Bajarikaran</t>
  </si>
  <si>
    <t>Green Home P. Ltd.</t>
  </si>
  <si>
    <t>Nilam Paneru</t>
  </si>
  <si>
    <t>Dhangadhi Sub Metropolitan City-5</t>
  </si>
  <si>
    <t>Adhunik Prabidhiko Prayog Gari Bemausami Tarkari Utpadan</t>
  </si>
  <si>
    <t>Namuna Mahila Krishak Samuha</t>
  </si>
  <si>
    <t>Fattepur-8, Sidhnawa</t>
  </si>
  <si>
    <t>Pransu Achar Utpadan, Prashodhan Tatha Bajarikaran</t>
  </si>
  <si>
    <t>Pransu Khadhya Prashodhan Udhyog</t>
  </si>
  <si>
    <t>Megh Raj Pantha</t>
  </si>
  <si>
    <t>Kohalpur-3</t>
  </si>
  <si>
    <t>2017-12-02</t>
  </si>
  <si>
    <t>Net House Bhitra Bemausami Tamatar ra Bhede Khursani Utpadan</t>
  </si>
  <si>
    <t>Shital Krishi Farm</t>
  </si>
  <si>
    <t>Sita Chaudhary</t>
  </si>
  <si>
    <t>Tripur Municipality-4</t>
  </si>
  <si>
    <t>Net House Bhitra Tarkari Utpadan</t>
  </si>
  <si>
    <t>Shivashakti Krishi Farm</t>
  </si>
  <si>
    <t>Manak Lal Tharu</t>
  </si>
  <si>
    <t>Tripur Municipality-3</t>
  </si>
  <si>
    <t>Bemausami Tarkari Utpadanka Laagi Farm Bikas</t>
  </si>
  <si>
    <t>Laligurans Tarkari Tatha Has Kukhura Palan Farm</t>
  </si>
  <si>
    <t>Kali Pun</t>
  </si>
  <si>
    <t>2017-03-01</t>
  </si>
  <si>
    <t>2017-12-03</t>
  </si>
  <si>
    <t>Steaming Pahadi Sabut Besar Utpadan Tatha Bajarikaran</t>
  </si>
  <si>
    <t>Bangalamukhi Masala Udhyog</t>
  </si>
  <si>
    <t>BIjay Bahadur Swar</t>
  </si>
  <si>
    <t>Lamki Chuha Municipality-12</t>
  </si>
  <si>
    <t>Kera Chips Prashodhan Tatha Bajarikaran</t>
  </si>
  <si>
    <t>Maa Jagadamba Food Industries</t>
  </si>
  <si>
    <t>Milan Bahadur Swar</t>
  </si>
  <si>
    <t>Dododhara VDC-9, Bauniya</t>
  </si>
  <si>
    <t>Byabasaik Chyau Kheti</t>
  </si>
  <si>
    <t>Sadharan Mahila Ekata Bachat Krishak Samuha</t>
  </si>
  <si>
    <t>Sarita Pun</t>
  </si>
  <si>
    <t>Nepalgunj Sub Metropolitan-22, Ranjha</t>
  </si>
  <si>
    <t>Chyau Sankalan Prashodhan Tatha Bajarikaran</t>
  </si>
  <si>
    <t>Om Kedar Chyau Tatha Tarkari Farm</t>
  </si>
  <si>
    <t>Kamal Bahadur Gharti Magar</t>
  </si>
  <si>
    <t>Dhangadhi Sub Metropolitan12, Jugeda</t>
  </si>
  <si>
    <t>2017-12-31</t>
  </si>
  <si>
    <t>Sixth</t>
  </si>
  <si>
    <t>Completed SPs</t>
  </si>
  <si>
    <t>Disbursement %</t>
  </si>
  <si>
    <t>Shristhan Taza Tarkari Utpadan Krishak Samuha</t>
  </si>
  <si>
    <t>Plastic Mulching Gari Plastic Ghar Ma Tarkari Utpadan</t>
  </si>
  <si>
    <t>Ekata Mahila Kisan Samuha</t>
  </si>
  <si>
    <t>Tara Kumari Gyawali</t>
  </si>
  <si>
    <t>Sitapur-7, A Gaun</t>
  </si>
  <si>
    <t>Mannakapadi Mahila Adhunik Mahuri Palan</t>
  </si>
  <si>
    <t>Mannakapadi Mahila Bahuuddesiya SS Ltd</t>
  </si>
  <si>
    <t>Dharma Bam</t>
  </si>
  <si>
    <t>Mannakapadi-5, Bajhphata</t>
  </si>
  <si>
    <t>2017-03-05</t>
  </si>
  <si>
    <t>2018-01-08</t>
  </si>
  <si>
    <t>Chhatiwan Mahila Adhunik Mahuri Palan</t>
  </si>
  <si>
    <t>Chhatiwan Mahila Krishi Sahakari Sanstha Ltd</t>
  </si>
  <si>
    <t>Ran Bahadur Jethara</t>
  </si>
  <si>
    <t>Chhatiwan-3, Doti</t>
  </si>
  <si>
    <t>Plastic Ghar ma Bemausami Golbheda Utpadan</t>
  </si>
  <si>
    <t>Namuna Krishi Udhyog</t>
  </si>
  <si>
    <t>Gairagaun-2</t>
  </si>
  <si>
    <t>Tamatar Sauce Prashidhan Tatha Bajarikaran</t>
  </si>
  <si>
    <t>Jaya Durga Food Products</t>
  </si>
  <si>
    <t>Dhan Bahadur Thagunna</t>
  </si>
  <si>
    <t>Pahalmanpur-2, Pahalmanpur</t>
  </si>
  <si>
    <t>Kedarnath Alu Utpadan Tatha Farm Bikas</t>
  </si>
  <si>
    <t>Khochlek Kedar Krishi Sahakari Sanstha Ltd</t>
  </si>
  <si>
    <t>Madan Raj Joshi</t>
  </si>
  <si>
    <t>Shrikot-4, Aarigaun</t>
  </si>
  <si>
    <t>Supernet ma Thopa Sinchai ko Prayog Gari Organic Golbheda Utpadan</t>
  </si>
  <si>
    <t>Chandani Krishi Farm</t>
  </si>
  <si>
    <t>Hem Raj Joshi</t>
  </si>
  <si>
    <t>Attariya-12, Geta</t>
  </si>
  <si>
    <t>2017-03-07</t>
  </si>
  <si>
    <t>Kanye Chyau Utpadan Tatha Prabidhi Bikas</t>
  </si>
  <si>
    <t>Far Western Agro Farm</t>
  </si>
  <si>
    <t>Manoj Raj Padal</t>
  </si>
  <si>
    <t>Dhangadhi 3, Kailali</t>
  </si>
  <si>
    <t>Green House ma Golbheda Tatha Bhedekhursani Utpadan</t>
  </si>
  <si>
    <t>Manjari Agriculture</t>
  </si>
  <si>
    <t>Gajendra Bahadur Shah</t>
  </si>
  <si>
    <t>Sahajpur-8</t>
  </si>
  <si>
    <t>Adhunik Sauce Utpadan</t>
  </si>
  <si>
    <t>Durga Khadhya Udhyog</t>
  </si>
  <si>
    <t>Man Bahadur Basnet</t>
  </si>
  <si>
    <t>Dhangadhi-5</t>
  </si>
  <si>
    <t>Kera Utpadan, Prashodhan Ebam Bajarikaran</t>
  </si>
  <si>
    <t>Royal Herbs &amp; Agrotech Pvt. Ltd.</t>
  </si>
  <si>
    <t>Tirtha Raj Pant</t>
  </si>
  <si>
    <t>Dhangadhi-6, Jali</t>
  </si>
  <si>
    <t>Unnat Prabidhidwara Bemausami Tarkari Utpadan ka lagi Plastic Ghar Nirman</t>
  </si>
  <si>
    <t>Manakamana Taja Tarkari Utpadan Krishak Samuha</t>
  </si>
  <si>
    <t>Khima Kandel</t>
  </si>
  <si>
    <t>Bageshwori-5, Manakamana</t>
  </si>
  <si>
    <t>Kohalpur Krishi Upaj Bajarko Purbadhar Nikas Tatha Kshamata Abhibriddhika lagi Sahayog</t>
  </si>
  <si>
    <t>Krishi Upaj Bajar Sanchalak Samiti</t>
  </si>
  <si>
    <t>Chhabilal Bhattarai</t>
  </si>
  <si>
    <t>2017-12-09</t>
  </si>
  <si>
    <t>Biu Utpadan, Prashodhan Ebam Bajarikaran</t>
  </si>
  <si>
    <t>Nepal Agro Concern</t>
  </si>
  <si>
    <t>Dilli Bahadur Khatri</t>
  </si>
  <si>
    <t>Tulsipur Municipality-6</t>
  </si>
  <si>
    <t>Ritika Masala Prashodhan Tatha Bajarikaran</t>
  </si>
  <si>
    <t>Ritika Masala Udhyog</t>
  </si>
  <si>
    <t>Bhakta Bahadur BK Tamatta</t>
  </si>
  <si>
    <t>Narayanpur-7</t>
  </si>
  <si>
    <t>Bheri Samuhik Mauripalan Krisha Samuha</t>
  </si>
  <si>
    <t>Besar Prashodhan Tatha Bajar Prabardhan</t>
  </si>
  <si>
    <t>Krishna Masala Udhyog</t>
  </si>
  <si>
    <t>Ranjit Kumar Yadav</t>
  </si>
  <si>
    <t>Gulariya Municipality-4</t>
  </si>
  <si>
    <t>Dadeldhura Sauce Utpadan</t>
  </si>
  <si>
    <t>Green Mountain Krishi Bikas Firm</t>
  </si>
  <si>
    <t>Tek Raj Pandeya</t>
  </si>
  <si>
    <t>Amargadhi-5, Bagbajar</t>
  </si>
  <si>
    <t>Pragatishil Alu Utpadan</t>
  </si>
  <si>
    <t>Shalibhan Thagunna</t>
  </si>
  <si>
    <t>Parashuram Municipality-1, Salon</t>
  </si>
  <si>
    <t>Basant Masala Utpadan</t>
  </si>
  <si>
    <t>Basant Masala Udhyog</t>
  </si>
  <si>
    <t>Basant Raj Dhikt</t>
  </si>
  <si>
    <t>Amargadhi Municipality-5, Bagbajar</t>
  </si>
  <si>
    <t>Bemausami Tarkari Utpadan Ka Lagi Haritgriha Nirman</t>
  </si>
  <si>
    <t>Amrit Krishi Firm</t>
  </si>
  <si>
    <t>Amrit Dhital</t>
  </si>
  <si>
    <t>Manpur 6</t>
  </si>
  <si>
    <t>Masala Prashodhan</t>
  </si>
  <si>
    <t>Hikmat Krishi Upaj Tatha Prashodhan Kendra</t>
  </si>
  <si>
    <t>Hikmat Singh Mahar</t>
  </si>
  <si>
    <t>Api Municipality-17, Kankada</t>
  </si>
  <si>
    <t>Debu Tarkari Sankalan Tatha Bajarikaran</t>
  </si>
  <si>
    <t>Debu Krishi Upaj Bastu Sankalan Bikri Kendra</t>
  </si>
  <si>
    <t>Dev Dutt Bist</t>
  </si>
  <si>
    <t>Gokuleshwor-4</t>
  </si>
  <si>
    <t>Surma Bhawani Jadibuti Prashodhan</t>
  </si>
  <si>
    <t>Surma Bhawani Krishi Sahakari Sanstha Ltd</t>
  </si>
  <si>
    <t>Laxman Singh Rokaya</t>
  </si>
  <si>
    <t>Khandeshowri-7</t>
  </si>
  <si>
    <t>Latinath Masala Prashodhan</t>
  </si>
  <si>
    <t>Latinath Masala Udhyog</t>
  </si>
  <si>
    <t>Dhan Bahadur Bist</t>
  </si>
  <si>
    <t>Boharigaun-7, Kholsi</t>
  </si>
  <si>
    <t>Besarjanya Masala Prashodhan ra Bajarikaran</t>
  </si>
  <si>
    <t>Tharu Masala Udhyog</t>
  </si>
  <si>
    <t>Sundil Chaudhary</t>
  </si>
  <si>
    <t>Attariya Municipality 10, Baskheda</t>
  </si>
  <si>
    <t>Maha Prashodhan ka lagi Prabidhi ra Purbadhar Bikas</t>
  </si>
  <si>
    <t>Himalayan Mauripalan Udhyog</t>
  </si>
  <si>
    <t>Jhakkad Bahadur Pulami</t>
  </si>
  <si>
    <t>Birendranagar Municipality-6</t>
  </si>
  <si>
    <t xml:space="preserve"> 2017-12-15</t>
  </si>
  <si>
    <t xml:space="preserve"> 2017-03-10</t>
  </si>
  <si>
    <t xml:space="preserve"> 2017-12-10</t>
  </si>
  <si>
    <t xml:space="preserve"> 2017-12-12</t>
  </si>
  <si>
    <t xml:space="preserve"> 2018-02-07</t>
  </si>
  <si>
    <t xml:space="preserve"> 2018-01-13</t>
  </si>
  <si>
    <t xml:space="preserve">Chhitij Masalabali Utpadan </t>
  </si>
  <si>
    <t>Chhitij Badhi Pidit Krishak Samuha</t>
  </si>
  <si>
    <t>Adhunik Chau Utpadan Firm Bikash</t>
  </si>
  <si>
    <t xml:space="preserve">Subha Labh Chyau Firm </t>
  </si>
  <si>
    <t>Jaal Bahadur Khatri</t>
  </si>
  <si>
    <t>Belhari 8,Ranibagiya</t>
  </si>
  <si>
    <t>Chauko Babsaik Utpadan Tatha Bazarikaranka Lagi Firm Bikash Tatha Prabidhi Bistar</t>
  </si>
  <si>
    <t>Divya Organic Fertilizer P. Ltd</t>
  </si>
  <si>
    <t xml:space="preserve">Surendra Kumar Shrestha </t>
  </si>
  <si>
    <t>Bageswori-8</t>
  </si>
  <si>
    <t xml:space="preserve">Kera Utpadan Tatha Bazarikaran </t>
  </si>
  <si>
    <t>Hariyali Krshak Samuha</t>
  </si>
  <si>
    <t>Ganesh Prasad Tharu</t>
  </si>
  <si>
    <t>Baniyabhar-7</t>
  </si>
  <si>
    <t>2017-03-29</t>
  </si>
  <si>
    <t>Baijanath Krishak Samuha</t>
  </si>
  <si>
    <t>Amargadhi-2,Bhele</t>
  </si>
  <si>
    <t>Besar Utpadan Prasodhan Aon Bazarikaran</t>
  </si>
  <si>
    <t>Nepal Masala Udhyog</t>
  </si>
  <si>
    <t>Jagadish Bhandari</t>
  </si>
  <si>
    <t xml:space="preserve">Tulsipur Municipality 4
</t>
  </si>
  <si>
    <t>2017-12-28</t>
  </si>
  <si>
    <t>Aduwa Sankalan Prasodhan Tatha Bitran</t>
  </si>
  <si>
    <t>Bogatan Krishi Tatha Prasodhan Pvt Ltd</t>
  </si>
  <si>
    <t>Tek Bahadur Bam</t>
  </si>
  <si>
    <t>Chawara Chautara-6</t>
  </si>
  <si>
    <t>9868547800/9749015365</t>
  </si>
  <si>
    <t>2017-03-31</t>
  </si>
  <si>
    <t>Mewa Prasodhan Tatha Bazarikaran</t>
  </si>
  <si>
    <t>HMT Fruit Prasodhan Kendra</t>
  </si>
  <si>
    <t>Hem Raj Bhatta</t>
  </si>
  <si>
    <t>Dhangadi-13</t>
  </si>
  <si>
    <t>9848861512/9858425512</t>
  </si>
  <si>
    <t xml:space="preserve">Babsaik Tarkari Utpadan Tatha Sankalan </t>
  </si>
  <si>
    <t>Byabasaik Pasupalan Tatha Tarkari Utpadan Kendra</t>
  </si>
  <si>
    <t>Rita Budha</t>
  </si>
  <si>
    <t>Birendranagar 14</t>
  </si>
  <si>
    <t>9848215600/9858028210</t>
  </si>
  <si>
    <t>2017-03-12</t>
  </si>
  <si>
    <t>Papaya</t>
  </si>
  <si>
    <t>Digo Babsaik Aloo Firm Bikash</t>
  </si>
  <si>
    <t>Digo Samudaik Tatha Batabaran Sanrakchan B S S Ltd</t>
  </si>
  <si>
    <t>Puskal Bahadur Bam</t>
  </si>
  <si>
    <t>9848563635/9749007254/9868434233</t>
  </si>
  <si>
    <t>2017-03-30</t>
  </si>
  <si>
    <t>2018-02-07</t>
  </si>
  <si>
    <t>Thopa Sichai Paddatibat Mewa Firm Bikash</t>
  </si>
  <si>
    <t>Kalimati Agro Farming</t>
  </si>
  <si>
    <t>Ashok Kumar Khati</t>
  </si>
  <si>
    <t>Attariya-1</t>
  </si>
  <si>
    <t>2017-04-11</t>
  </si>
  <si>
    <t>2018-01-09</t>
  </si>
  <si>
    <t>Production Volume No of Saplings/seed</t>
  </si>
  <si>
    <t>No. of Sapling/PBS</t>
  </si>
  <si>
    <r>
      <t>Key Outcomes/Outputs</t>
    </r>
    <r>
      <rPr>
        <b/>
        <sz val="11"/>
        <color indexed="10"/>
        <rFont val="Calibri"/>
        <family val="2"/>
      </rPr>
      <t xml:space="preserve"> (Completed-148 SPs)</t>
    </r>
  </si>
  <si>
    <t>Total AGF Approved (507 SPs)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</si>
</sst>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71" formatCode="_-* #,##0.00_-;\-* #,##0.00_-;_-* &quot;-&quot;??_-;_-@_-"/>
    <numFmt numFmtId="178" formatCode="_-* #,##0_-;\-* #,##0_-;_-* &quot;-&quot;??_-;_-@_-"/>
    <numFmt numFmtId="179" formatCode="[$-F800]dddd\,\ mmmm\ dd\,\ yyyy"/>
    <numFmt numFmtId="180" formatCode="_(* #,##0_);_(* \(#,##0\);_(* &quot;-&quot;??_);_(@_)"/>
    <numFmt numFmtId="183" formatCode="yyyy\-mm\-dd;@"/>
    <numFmt numFmtId="185" formatCode="0.00000000"/>
    <numFmt numFmtId="186" formatCode="[$-10461]yyyy\-mm\-dd;@"/>
    <numFmt numFmtId="187" formatCode="mm/dd/yy;@"/>
    <numFmt numFmtId="188" formatCode="0.0"/>
    <numFmt numFmtId="189" formatCode="0.0%"/>
    <numFmt numFmtId="204" formatCode="#.00,,"/>
    <numFmt numFmtId="207" formatCode="yyyy\-mm\-dd"/>
    <numFmt numFmtId="208" formatCode="yyyy/mm/dd;@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Preeti"/>
    </font>
    <font>
      <b/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Fontasy Himali"/>
      <family val="5"/>
    </font>
    <font>
      <b/>
      <sz val="11"/>
      <color theme="1"/>
      <name val="Preeti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Preeti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hadow/>
      <sz val="11"/>
      <name val="Calibri"/>
      <family val="2"/>
      <scheme val="minor"/>
    </font>
    <font>
      <b/>
      <sz val="10"/>
      <color theme="1"/>
      <name val="Fontasy Himali"/>
      <family val="5"/>
    </font>
    <font>
      <sz val="11"/>
      <color theme="1"/>
      <name val="Fontasy Himali"/>
      <family val="5"/>
    </font>
    <font>
      <sz val="14"/>
      <color theme="1"/>
      <name val="Preeti"/>
    </font>
    <font>
      <b/>
      <sz val="12"/>
      <color theme="1"/>
      <name val="Preeti"/>
    </font>
    <font>
      <sz val="13"/>
      <color theme="1"/>
      <name val="Preeti"/>
    </font>
    <font>
      <sz val="12"/>
      <color theme="1"/>
      <name val="Preeti"/>
    </font>
    <font>
      <b/>
      <sz val="9"/>
      <color rgb="FF000000"/>
      <name val="Cambria"/>
      <family val="1"/>
    </font>
    <font>
      <sz val="11"/>
      <color rgb="FF33333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FAC09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14">
    <xf numFmtId="0" fontId="0" fillId="0" borderId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6" xfId="0" applyNumberFormat="1" applyFont="1" applyFill="1" applyBorder="1" applyAlignment="1">
      <alignment vertical="center" wrapText="1"/>
    </xf>
    <xf numFmtId="9" fontId="8" fillId="0" borderId="0" xfId="13" applyFont="1" applyAlignment="1">
      <alignment vertical="center" wrapText="1"/>
    </xf>
    <xf numFmtId="9" fontId="8" fillId="3" borderId="0" xfId="13" applyFont="1" applyFill="1" applyAlignment="1">
      <alignment vertical="center" wrapText="1"/>
    </xf>
    <xf numFmtId="9" fontId="8" fillId="4" borderId="0" xfId="13" applyFont="1" applyFill="1" applyAlignment="1">
      <alignment vertical="center" wrapText="1"/>
    </xf>
    <xf numFmtId="9" fontId="8" fillId="5" borderId="0" xfId="13" applyFont="1" applyFill="1" applyAlignment="1">
      <alignment vertical="center" wrapText="1"/>
    </xf>
    <xf numFmtId="0" fontId="3" fillId="0" borderId="0" xfId="8" applyFont="1" applyFill="1" applyBorder="1" applyProtection="1"/>
    <xf numFmtId="0" fontId="9" fillId="0" borderId="0" xfId="8" applyFont="1" applyFill="1" applyBorder="1" applyProtection="1"/>
    <xf numFmtId="0" fontId="9" fillId="0" borderId="0" xfId="8" applyFont="1" applyFill="1" applyProtection="1"/>
    <xf numFmtId="0" fontId="2" fillId="3" borderId="0" xfId="8" applyFont="1" applyFill="1" applyBorder="1" applyProtection="1"/>
    <xf numFmtId="0" fontId="10" fillId="2" borderId="15" xfId="0" applyFont="1" applyFill="1" applyBorder="1"/>
    <xf numFmtId="0" fontId="10" fillId="3" borderId="0" xfId="0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NumberFormat="1" applyBorder="1"/>
    <xf numFmtId="185" fontId="0" fillId="0" borderId="0" xfId="0" applyNumberFormat="1" applyAlignment="1">
      <alignment wrapText="1"/>
    </xf>
    <xf numFmtId="0" fontId="10" fillId="6" borderId="1" xfId="0" applyFont="1" applyFill="1" applyBorder="1" applyAlignment="1">
      <alignment horizontal="center" vertical="top"/>
    </xf>
    <xf numFmtId="0" fontId="11" fillId="5" borderId="0" xfId="8" applyFont="1" applyFill="1" applyProtection="1"/>
    <xf numFmtId="9" fontId="8" fillId="0" borderId="0" xfId="13" applyFont="1" applyAlignment="1">
      <alignment horizontal="center"/>
    </xf>
    <xf numFmtId="0" fontId="10" fillId="6" borderId="0" xfId="0" applyFont="1" applyFill="1" applyBorder="1" applyAlignment="1">
      <alignment vertical="top" wrapText="1"/>
    </xf>
    <xf numFmtId="0" fontId="12" fillId="0" borderId="0" xfId="0" applyFont="1"/>
    <xf numFmtId="0" fontId="13" fillId="6" borderId="0" xfId="0" applyFont="1" applyFill="1" applyBorder="1" applyAlignment="1">
      <alignment vertical="top"/>
    </xf>
    <xf numFmtId="0" fontId="13" fillId="6" borderId="1" xfId="0" applyFont="1" applyFill="1" applyBorder="1" applyAlignment="1">
      <alignment horizontal="center" vertical="top"/>
    </xf>
    <xf numFmtId="0" fontId="13" fillId="6" borderId="0" xfId="0" applyFont="1" applyFill="1" applyBorder="1" applyAlignment="1">
      <alignment vertical="top" wrapText="1"/>
    </xf>
    <xf numFmtId="0" fontId="12" fillId="0" borderId="0" xfId="0" applyFont="1" applyAlignment="1">
      <alignment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2" borderId="16" xfId="0" applyNumberFormat="1" applyFont="1" applyFill="1" applyBorder="1" applyAlignment="1">
      <alignment vertical="center" wrapText="1"/>
    </xf>
    <xf numFmtId="0" fontId="15" fillId="0" borderId="0" xfId="0" applyFont="1"/>
    <xf numFmtId="9" fontId="8" fillId="0" borderId="0" xfId="13" applyFont="1" applyFill="1" applyAlignment="1">
      <alignment wrapText="1"/>
    </xf>
    <xf numFmtId="9" fontId="8" fillId="7" borderId="0" xfId="13" applyNumberFormat="1" applyFont="1" applyFill="1" applyAlignment="1">
      <alignment wrapText="1"/>
    </xf>
    <xf numFmtId="0" fontId="13" fillId="2" borderId="15" xfId="0" applyFont="1" applyFill="1" applyBorder="1"/>
    <xf numFmtId="0" fontId="16" fillId="0" borderId="0" xfId="0" applyFont="1"/>
    <xf numFmtId="188" fontId="14" fillId="2" borderId="16" xfId="0" applyNumberFormat="1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8" fillId="0" borderId="0" xfId="13" applyFont="1"/>
    <xf numFmtId="0" fontId="0" fillId="0" borderId="0" xfId="0" applyNumberFormat="1"/>
    <xf numFmtId="0" fontId="0" fillId="0" borderId="0" xfId="0" applyAlignment="1">
      <alignment horizontal="left" vertical="center" wrapText="1"/>
    </xf>
    <xf numFmtId="9" fontId="9" fillId="0" borderId="0" xfId="13" applyFont="1" applyFill="1" applyProtection="1"/>
    <xf numFmtId="2" fontId="0" fillId="0" borderId="0" xfId="0" applyNumberFormat="1" applyAlignment="1">
      <alignment wrapText="1"/>
    </xf>
    <xf numFmtId="1" fontId="0" fillId="0" borderId="0" xfId="0" applyNumberFormat="1" applyBorder="1"/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 wrapText="1"/>
    </xf>
    <xf numFmtId="178" fontId="15" fillId="0" borderId="0" xfId="1" applyNumberFormat="1" applyFont="1" applyFill="1" applyBorder="1" applyAlignment="1">
      <alignment horizontal="center" vertical="center" wrapText="1"/>
    </xf>
    <xf numFmtId="43" fontId="15" fillId="0" borderId="0" xfId="1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 applyProtection="1">
      <alignment horizontal="right" vertical="center" wrapText="1"/>
    </xf>
    <xf numFmtId="0" fontId="15" fillId="0" borderId="0" xfId="0" applyFont="1" applyFill="1" applyBorder="1" applyAlignment="1" applyProtection="1">
      <alignment vertical="center" wrapText="1"/>
    </xf>
    <xf numFmtId="171" fontId="15" fillId="0" borderId="0" xfId="1" applyFont="1" applyFill="1" applyBorder="1" applyAlignment="1">
      <alignment horizontal="right" vertical="center" wrapText="1"/>
    </xf>
    <xf numFmtId="0" fontId="15" fillId="0" borderId="0" xfId="1" applyNumberFormat="1" applyFont="1" applyFill="1" applyBorder="1" applyAlignment="1">
      <alignment horizontal="right" vertical="center" wrapText="1"/>
    </xf>
    <xf numFmtId="180" fontId="15" fillId="0" borderId="0" xfId="1" applyNumberFormat="1" applyFont="1" applyFill="1" applyBorder="1" applyAlignment="1">
      <alignment horizontal="right" vertical="center" wrapText="1"/>
    </xf>
    <xf numFmtId="1" fontId="15" fillId="0" borderId="0" xfId="13" applyNumberFormat="1" applyFont="1" applyFill="1" applyBorder="1" applyAlignment="1">
      <alignment horizontal="right" vertical="center" wrapText="1"/>
    </xf>
    <xf numFmtId="43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43" fontId="15" fillId="0" borderId="0" xfId="1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right" vertic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171" fontId="15" fillId="0" borderId="0" xfId="1" applyFont="1" applyFill="1" applyBorder="1" applyAlignment="1">
      <alignment horizontal="left" vertical="center" wrapText="1"/>
    </xf>
    <xf numFmtId="171" fontId="15" fillId="0" borderId="0" xfId="1" applyFont="1" applyFill="1" applyBorder="1" applyAlignment="1" applyProtection="1">
      <alignment vertical="center" wrapText="1"/>
    </xf>
    <xf numFmtId="3" fontId="15" fillId="0" borderId="0" xfId="0" applyNumberFormat="1" applyFont="1" applyFill="1" applyBorder="1" applyAlignment="1">
      <alignment horizontal="right" vertical="center" wrapText="1"/>
    </xf>
    <xf numFmtId="186" fontId="15" fillId="0" borderId="0" xfId="0" applyNumberFormat="1" applyFont="1" applyFill="1" applyBorder="1" applyAlignment="1">
      <alignment horizontal="right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187" fontId="15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179" fontId="15" fillId="0" borderId="0" xfId="0" applyNumberFormat="1" applyFont="1" applyFill="1" applyBorder="1" applyAlignment="1">
      <alignment horizontal="center" vertical="center" wrapText="1"/>
    </xf>
    <xf numFmtId="179" fontId="15" fillId="0" borderId="0" xfId="0" applyNumberFormat="1" applyFont="1" applyFill="1" applyBorder="1" applyAlignment="1">
      <alignment horizontal="right" vertical="center" wrapText="1"/>
    </xf>
    <xf numFmtId="171" fontId="15" fillId="0" borderId="0" xfId="1" applyFont="1" applyFill="1" applyBorder="1" applyAlignment="1">
      <alignment vertical="center" wrapText="1"/>
    </xf>
    <xf numFmtId="15" fontId="15" fillId="0" borderId="0" xfId="0" applyNumberFormat="1" applyFont="1" applyFill="1" applyBorder="1" applyAlignment="1">
      <alignment horizontal="right" vertical="center" wrapText="1"/>
    </xf>
    <xf numFmtId="43" fontId="15" fillId="0" borderId="0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2" borderId="0" xfId="0" applyFont="1" applyFill="1" applyBorder="1"/>
    <xf numFmtId="0" fontId="10" fillId="2" borderId="2" xfId="0" applyFont="1" applyFill="1" applyBorder="1"/>
    <xf numFmtId="0" fontId="0" fillId="0" borderId="3" xfId="0" applyBorder="1"/>
    <xf numFmtId="0" fontId="0" fillId="0" borderId="2" xfId="0" applyNumberFormat="1" applyBorder="1"/>
    <xf numFmtId="0" fontId="10" fillId="2" borderId="4" xfId="0" applyFont="1" applyFill="1" applyBorder="1" applyAlignment="1">
      <alignment horizontal="left"/>
    </xf>
    <xf numFmtId="0" fontId="10" fillId="2" borderId="5" xfId="0" applyNumberFormat="1" applyFont="1" applyFill="1" applyBorder="1"/>
    <xf numFmtId="0" fontId="10" fillId="2" borderId="6" xfId="0" applyNumberFormat="1" applyFont="1" applyFill="1" applyBorder="1"/>
    <xf numFmtId="0" fontId="10" fillId="0" borderId="0" xfId="0" applyFont="1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10" fillId="2" borderId="7" xfId="0" applyFont="1" applyFill="1" applyBorder="1"/>
    <xf numFmtId="0" fontId="10" fillId="2" borderId="0" xfId="0" applyFon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" fontId="0" fillId="0" borderId="0" xfId="0" applyNumberFormat="1" applyBorder="1" applyAlignment="1">
      <alignment vertical="center" wrapText="1"/>
    </xf>
    <xf numFmtId="9" fontId="8" fillId="0" borderId="0" xfId="13" applyFont="1" applyBorder="1" applyAlignment="1">
      <alignment vertical="center" wrapText="1"/>
    </xf>
    <xf numFmtId="189" fontId="8" fillId="0" borderId="0" xfId="13" applyNumberFormat="1" applyFont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1" fontId="0" fillId="0" borderId="2" xfId="0" applyNumberFormat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NumberFormat="1" applyFont="1" applyFill="1" applyBorder="1" applyAlignment="1">
      <alignment vertical="center" wrapText="1"/>
    </xf>
    <xf numFmtId="0" fontId="10" fillId="2" borderId="6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/>
    <xf numFmtId="0" fontId="10" fillId="2" borderId="9" xfId="0" applyFont="1" applyFill="1" applyBorder="1"/>
    <xf numFmtId="0" fontId="0" fillId="0" borderId="3" xfId="0" applyBorder="1" applyAlignment="1">
      <alignment horizontal="left"/>
    </xf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6" xfId="0" applyFont="1" applyFill="1" applyBorder="1"/>
    <xf numFmtId="0" fontId="10" fillId="3" borderId="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7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9" fontId="8" fillId="0" borderId="2" xfId="13" applyFont="1" applyBorder="1"/>
    <xf numFmtId="0" fontId="10" fillId="3" borderId="4" xfId="0" applyFont="1" applyFill="1" applyBorder="1"/>
    <xf numFmtId="0" fontId="10" fillId="3" borderId="5" xfId="0" applyFont="1" applyFill="1" applyBorder="1"/>
    <xf numFmtId="9" fontId="10" fillId="3" borderId="6" xfId="13" applyFont="1" applyFill="1" applyBorder="1"/>
    <xf numFmtId="188" fontId="10" fillId="3" borderId="5" xfId="0" applyNumberFormat="1" applyFont="1" applyFill="1" applyBorder="1" applyAlignment="1">
      <alignment vertical="center" wrapText="1"/>
    </xf>
    <xf numFmtId="2" fontId="10" fillId="3" borderId="5" xfId="0" applyNumberFormat="1" applyFont="1" applyFill="1" applyBorder="1" applyAlignment="1">
      <alignment vertical="center" wrapText="1"/>
    </xf>
    <xf numFmtId="0" fontId="2" fillId="3" borderId="2" xfId="8" applyFont="1" applyFill="1" applyBorder="1" applyProtection="1"/>
    <xf numFmtId="0" fontId="11" fillId="3" borderId="4" xfId="8" applyFont="1" applyFill="1" applyBorder="1" applyProtection="1"/>
    <xf numFmtId="0" fontId="11" fillId="3" borderId="5" xfId="8" applyFont="1" applyFill="1" applyBorder="1" applyProtection="1"/>
    <xf numFmtId="0" fontId="11" fillId="3" borderId="6" xfId="8" applyFont="1" applyFill="1" applyBorder="1" applyProtection="1"/>
    <xf numFmtId="0" fontId="2" fillId="3" borderId="9" xfId="8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 wrapText="1"/>
    </xf>
    <xf numFmtId="0" fontId="10" fillId="2" borderId="0" xfId="0" applyNumberFormat="1" applyFont="1" applyFill="1" applyBorder="1" applyAlignment="1">
      <alignment vertical="center" wrapText="1"/>
    </xf>
    <xf numFmtId="0" fontId="0" fillId="0" borderId="0" xfId="0" applyNumberFormat="1" applyBorder="1" applyAlignment="1">
      <alignment vertical="center"/>
    </xf>
    <xf numFmtId="0" fontId="13" fillId="0" borderId="7" xfId="0" applyFont="1" applyFill="1" applyBorder="1" applyAlignment="1">
      <alignment vertical="top"/>
    </xf>
    <xf numFmtId="0" fontId="13" fillId="0" borderId="8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/>
    </xf>
    <xf numFmtId="0" fontId="12" fillId="0" borderId="2" xfId="0" applyNumberFormat="1" applyFont="1" applyFill="1" applyBorder="1"/>
    <xf numFmtId="0" fontId="13" fillId="0" borderId="4" xfId="0" applyFont="1" applyFill="1" applyBorder="1" applyAlignment="1">
      <alignment vertical="top"/>
    </xf>
    <xf numFmtId="0" fontId="20" fillId="0" borderId="5" xfId="0" applyFont="1" applyFill="1" applyBorder="1" applyAlignment="1">
      <alignment horizontal="right" vertical="top"/>
    </xf>
    <xf numFmtId="0" fontId="20" fillId="0" borderId="6" xfId="0" applyFont="1" applyFill="1" applyBorder="1" applyAlignment="1">
      <alignment horizontal="right" vertical="top"/>
    </xf>
    <xf numFmtId="2" fontId="21" fillId="0" borderId="0" xfId="0" applyNumberFormat="1" applyFont="1"/>
    <xf numFmtId="0" fontId="22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3" fillId="3" borderId="7" xfId="0" applyFont="1" applyFill="1" applyBorder="1" applyAlignment="1">
      <alignment horizontal="left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" fontId="21" fillId="0" borderId="0" xfId="0" applyNumberFormat="1" applyFont="1" applyBorder="1" applyAlignment="1">
      <alignment horizontal="center" vertical="center" wrapText="1"/>
    </xf>
    <xf numFmtId="1" fontId="21" fillId="0" borderId="2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center" vertical="center" wrapText="1"/>
    </xf>
    <xf numFmtId="1" fontId="21" fillId="0" borderId="8" xfId="0" applyNumberFormat="1" applyFont="1" applyBorder="1" applyAlignment="1">
      <alignment horizontal="center" vertical="center" wrapText="1"/>
    </xf>
    <xf numFmtId="1" fontId="21" fillId="0" borderId="9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center" vertical="center" wrapText="1"/>
    </xf>
    <xf numFmtId="1" fontId="21" fillId="0" borderId="11" xfId="0" applyNumberFormat="1" applyFont="1" applyBorder="1" applyAlignment="1">
      <alignment horizontal="center" vertical="center" wrapText="1"/>
    </xf>
    <xf numFmtId="1" fontId="21" fillId="0" borderId="12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5" fillId="0" borderId="0" xfId="1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178" fontId="15" fillId="0" borderId="0" xfId="1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0" fillId="0" borderId="0" xfId="0" applyNumberFormat="1" applyFill="1" applyBorder="1"/>
    <xf numFmtId="0" fontId="0" fillId="0" borderId="2" xfId="0" applyNumberFormat="1" applyFill="1" applyBorder="1"/>
    <xf numFmtId="0" fontId="0" fillId="8" borderId="0" xfId="0" applyNumberFormat="1" applyFill="1" applyBorder="1"/>
    <xf numFmtId="0" fontId="0" fillId="8" borderId="2" xfId="0" applyNumberFormat="1" applyFill="1" applyBorder="1"/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1" fillId="0" borderId="0" xfId="8" applyFont="1" applyFill="1" applyProtection="1"/>
    <xf numFmtId="0" fontId="26" fillId="9" borderId="13" xfId="0" applyFont="1" applyFill="1" applyBorder="1" applyAlignment="1">
      <alignment horizontal="center"/>
    </xf>
    <xf numFmtId="0" fontId="26" fillId="9" borderId="12" xfId="0" applyFont="1" applyFill="1" applyBorder="1" applyAlignment="1">
      <alignment horizontal="center"/>
    </xf>
    <xf numFmtId="0" fontId="26" fillId="9" borderId="12" xfId="0" applyFont="1" applyFill="1" applyBorder="1" applyAlignment="1">
      <alignment horizontal="center" wrapText="1"/>
    </xf>
    <xf numFmtId="0" fontId="26" fillId="7" borderId="14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/>
    </xf>
    <xf numFmtId="9" fontId="26" fillId="7" borderId="6" xfId="0" applyNumberFormat="1" applyFont="1" applyFill="1" applyBorder="1" applyAlignment="1">
      <alignment horizontal="center"/>
    </xf>
    <xf numFmtId="0" fontId="26" fillId="10" borderId="14" xfId="0" applyFont="1" applyFill="1" applyBorder="1" applyAlignment="1">
      <alignment horizontal="center"/>
    </xf>
    <xf numFmtId="0" fontId="26" fillId="10" borderId="6" xfId="0" applyFont="1" applyFill="1" applyBorder="1" applyAlignment="1">
      <alignment horizontal="center"/>
    </xf>
    <xf numFmtId="9" fontId="26" fillId="10" borderId="6" xfId="0" applyNumberFormat="1" applyFont="1" applyFill="1" applyBorder="1" applyAlignment="1">
      <alignment horizontal="center"/>
    </xf>
    <xf numFmtId="0" fontId="26" fillId="11" borderId="14" xfId="0" applyFont="1" applyFill="1" applyBorder="1" applyAlignment="1">
      <alignment horizontal="center"/>
    </xf>
    <xf numFmtId="0" fontId="26" fillId="11" borderId="6" xfId="0" applyFont="1" applyFill="1" applyBorder="1" applyAlignment="1">
      <alignment horizontal="center"/>
    </xf>
    <xf numFmtId="9" fontId="26" fillId="11" borderId="6" xfId="0" applyNumberFormat="1" applyFont="1" applyFill="1" applyBorder="1" applyAlignment="1">
      <alignment horizontal="center"/>
    </xf>
    <xf numFmtId="0" fontId="10" fillId="2" borderId="16" xfId="0" applyNumberFormat="1" applyFont="1" applyFill="1" applyBorder="1"/>
    <xf numFmtId="9" fontId="26" fillId="10" borderId="6" xfId="13" applyFont="1" applyFill="1" applyBorder="1" applyAlignment="1">
      <alignment horizontal="center"/>
    </xf>
    <xf numFmtId="9" fontId="26" fillId="11" borderId="6" xfId="13" applyFont="1" applyFill="1" applyBorder="1" applyAlignment="1">
      <alignment horizontal="center"/>
    </xf>
    <xf numFmtId="2" fontId="0" fillId="0" borderId="0" xfId="0" applyNumberFormat="1" applyAlignment="1">
      <alignment vertical="center" wrapText="1"/>
    </xf>
    <xf numFmtId="0" fontId="0" fillId="0" borderId="3" xfId="0" applyFill="1" applyBorder="1" applyAlignment="1">
      <alignment horizontal="left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vertical="center"/>
    </xf>
    <xf numFmtId="2" fontId="10" fillId="0" borderId="17" xfId="0" applyNumberFormat="1" applyFont="1" applyFill="1" applyBorder="1" applyAlignment="1">
      <alignment vertical="center"/>
    </xf>
    <xf numFmtId="0" fontId="10" fillId="0" borderId="17" xfId="0" applyNumberFormat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0" fillId="0" borderId="18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10" fillId="0" borderId="16" xfId="0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88" fontId="10" fillId="0" borderId="9" xfId="0" applyNumberFormat="1" applyFont="1" applyFill="1" applyBorder="1" applyAlignment="1">
      <alignment vertical="center"/>
    </xf>
    <xf numFmtId="188" fontId="10" fillId="0" borderId="18" xfId="0" applyNumberFormat="1" applyFont="1" applyFill="1" applyBorder="1" applyAlignment="1">
      <alignment vertical="center"/>
    </xf>
    <xf numFmtId="0" fontId="10" fillId="0" borderId="9" xfId="0" applyNumberFormat="1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0" fontId="13" fillId="0" borderId="0" xfId="0" applyFont="1" applyFill="1" applyBorder="1" applyAlignment="1">
      <alignment vertical="top" wrapText="1"/>
    </xf>
    <xf numFmtId="2" fontId="0" fillId="0" borderId="0" xfId="0" applyNumberFormat="1" applyFill="1" applyAlignment="1">
      <alignment wrapText="1"/>
    </xf>
    <xf numFmtId="0" fontId="10" fillId="2" borderId="0" xfId="0" applyFont="1" applyFill="1" applyBorder="1" applyAlignment="1">
      <alignment horizontal="center" vertical="center" wrapText="1"/>
    </xf>
    <xf numFmtId="9" fontId="8" fillId="0" borderId="0" xfId="13" applyFont="1" applyBorder="1" applyAlignment="1">
      <alignment vertical="center" wrapText="1"/>
    </xf>
    <xf numFmtId="204" fontId="8" fillId="0" borderId="0" xfId="5" applyNumberFormat="1" applyFont="1" applyBorder="1" applyAlignment="1">
      <alignment vertical="center" wrapText="1"/>
    </xf>
    <xf numFmtId="9" fontId="8" fillId="0" borderId="0" xfId="13" applyFont="1" applyAlignment="1">
      <alignment vertical="center" wrapText="1"/>
    </xf>
    <xf numFmtId="2" fontId="10" fillId="3" borderId="6" xfId="0" applyNumberFormat="1" applyFont="1" applyFill="1" applyBorder="1" applyAlignment="1">
      <alignment vertical="center" wrapText="1"/>
    </xf>
    <xf numFmtId="188" fontId="10" fillId="2" borderId="6" xfId="0" applyNumberFormat="1" applyFont="1" applyFill="1" applyBorder="1" applyAlignment="1">
      <alignment vertical="center" wrapText="1"/>
    </xf>
    <xf numFmtId="9" fontId="8" fillId="0" borderId="0" xfId="13" applyFont="1" applyAlignment="1">
      <alignment vertical="center" wrapText="1"/>
    </xf>
    <xf numFmtId="0" fontId="0" fillId="0" borderId="3" xfId="0" applyFill="1" applyBorder="1" applyAlignment="1">
      <alignment vertical="center" wrapText="1"/>
    </xf>
    <xf numFmtId="2" fontId="20" fillId="0" borderId="2" xfId="0" applyNumberFormat="1" applyFont="1" applyFill="1" applyBorder="1" applyAlignment="1">
      <alignment vertical="center"/>
    </xf>
    <xf numFmtId="0" fontId="20" fillId="0" borderId="2" xfId="0" applyNumberFormat="1" applyFont="1" applyFill="1" applyBorder="1" applyAlignment="1">
      <alignment vertical="center"/>
    </xf>
    <xf numFmtId="188" fontId="20" fillId="0" borderId="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204" fontId="0" fillId="0" borderId="0" xfId="0" applyNumberFormat="1"/>
    <xf numFmtId="0" fontId="10" fillId="3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0" fillId="8" borderId="0" xfId="0" applyNumberFormat="1" applyFill="1" applyBorder="1" applyAlignment="1">
      <alignment vertical="center"/>
    </xf>
    <xf numFmtId="0" fontId="0" fillId="8" borderId="2" xfId="0" applyNumberFormat="1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2" xfId="0" applyNumberFormat="1" applyFill="1" applyBorder="1" applyAlignment="1">
      <alignment vertical="center"/>
    </xf>
    <xf numFmtId="0" fontId="10" fillId="2" borderId="4" xfId="0" applyFont="1" applyFill="1" applyBorder="1" applyAlignment="1">
      <alignment horizontal="left" vertical="center"/>
    </xf>
    <xf numFmtId="2" fontId="10" fillId="2" borderId="5" xfId="0" applyNumberFormat="1" applyFont="1" applyFill="1" applyBorder="1" applyAlignment="1">
      <alignment vertical="center"/>
    </xf>
    <xf numFmtId="2" fontId="10" fillId="2" borderId="6" xfId="0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2" fontId="21" fillId="0" borderId="0" xfId="0" applyNumberFormat="1" applyFont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0" fontId="0" fillId="0" borderId="5" xfId="0" applyNumberFormat="1" applyBorder="1"/>
    <xf numFmtId="0" fontId="20" fillId="0" borderId="6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 wrapText="1"/>
    </xf>
    <xf numFmtId="0" fontId="10" fillId="3" borderId="0" xfId="0" applyFont="1" applyFill="1" applyAlignment="1">
      <alignment horizontal="right" vertical="center" wrapText="1"/>
    </xf>
    <xf numFmtId="188" fontId="0" fillId="0" borderId="8" xfId="0" applyNumberFormat="1" applyBorder="1" applyAlignment="1">
      <alignment horizontal="right" vertical="center" wrapText="1"/>
    </xf>
    <xf numFmtId="188" fontId="0" fillId="0" borderId="9" xfId="0" applyNumberFormat="1" applyBorder="1" applyAlignment="1">
      <alignment horizontal="right" vertical="center" wrapText="1"/>
    </xf>
    <xf numFmtId="188" fontId="0" fillId="0" borderId="0" xfId="0" applyNumberFormat="1" applyBorder="1" applyAlignment="1">
      <alignment horizontal="right" vertical="center"/>
    </xf>
    <xf numFmtId="188" fontId="0" fillId="0" borderId="2" xfId="0" applyNumberFormat="1" applyBorder="1" applyAlignment="1">
      <alignment horizontal="right" vertical="center"/>
    </xf>
    <xf numFmtId="1" fontId="0" fillId="0" borderId="0" xfId="0" applyNumberFormat="1" applyBorder="1" applyAlignment="1">
      <alignment horizontal="right" vertical="center" wrapText="1"/>
    </xf>
    <xf numFmtId="1" fontId="0" fillId="0" borderId="2" xfId="0" applyNumberFormat="1" applyBorder="1" applyAlignment="1">
      <alignment horizontal="right" vertical="center" wrapText="1"/>
    </xf>
    <xf numFmtId="0" fontId="0" fillId="0" borderId="0" xfId="0" applyNumberFormat="1" applyBorder="1" applyAlignment="1">
      <alignment horizontal="right" vertical="center"/>
    </xf>
    <xf numFmtId="0" fontId="0" fillId="0" borderId="2" xfId="0" applyNumberFormat="1" applyBorder="1" applyAlignment="1">
      <alignment horizontal="right" vertical="center"/>
    </xf>
    <xf numFmtId="0" fontId="0" fillId="0" borderId="5" xfId="0" applyNumberFormat="1" applyBorder="1" applyAlignment="1">
      <alignment horizontal="right" vertical="center"/>
    </xf>
    <xf numFmtId="0" fontId="0" fillId="0" borderId="6" xfId="0" applyNumberFormat="1" applyBorder="1" applyAlignment="1">
      <alignment horizontal="right" vertical="center"/>
    </xf>
    <xf numFmtId="1" fontId="0" fillId="0" borderId="8" xfId="0" applyNumberFormat="1" applyBorder="1" applyAlignment="1">
      <alignment horizontal="right" vertical="center" wrapText="1"/>
    </xf>
    <xf numFmtId="1" fontId="0" fillId="0" borderId="9" xfId="0" applyNumberFormat="1" applyBorder="1" applyAlignment="1">
      <alignment horizontal="right" vertical="center" wrapText="1"/>
    </xf>
    <xf numFmtId="1" fontId="0" fillId="0" borderId="11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6" xfId="0" applyNumberFormat="1" applyBorder="1"/>
    <xf numFmtId="0" fontId="0" fillId="0" borderId="9" xfId="0" applyNumberFormat="1" applyBorder="1"/>
    <xf numFmtId="0" fontId="10" fillId="3" borderId="8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center" wrapText="1"/>
    </xf>
    <xf numFmtId="14" fontId="0" fillId="0" borderId="0" xfId="0" applyNumberFormat="1" applyFont="1" applyFill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27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" fontId="0" fillId="0" borderId="0" xfId="0" applyNumberFormat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171" fontId="8" fillId="0" borderId="0" xfId="1" applyFont="1" applyFill="1" applyBorder="1" applyAlignment="1">
      <alignment vertical="center" wrapText="1"/>
    </xf>
    <xf numFmtId="171" fontId="8" fillId="0" borderId="0" xfId="1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188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" fontId="10" fillId="3" borderId="6" xfId="0" applyNumberFormat="1" applyFont="1" applyFill="1" applyBorder="1" applyAlignment="1">
      <alignment vertical="center" wrapText="1"/>
    </xf>
    <xf numFmtId="207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208" fontId="0" fillId="0" borderId="0" xfId="0" applyNumberFormat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/>
    <xf numFmtId="2" fontId="0" fillId="0" borderId="0" xfId="0" applyNumberFormat="1" applyBorder="1"/>
    <xf numFmtId="2" fontId="0" fillId="8" borderId="0" xfId="0" applyNumberFormat="1" applyFill="1" applyBorder="1" applyAlignment="1">
      <alignment vertical="center"/>
    </xf>
    <xf numFmtId="188" fontId="0" fillId="0" borderId="8" xfId="0" applyNumberFormat="1" applyBorder="1"/>
    <xf numFmtId="1" fontId="10" fillId="3" borderId="5" xfId="0" applyNumberFormat="1" applyFont="1" applyFill="1" applyBorder="1" applyAlignment="1">
      <alignment vertical="center" wrapText="1"/>
    </xf>
    <xf numFmtId="183" fontId="0" fillId="0" borderId="0" xfId="0" applyNumberFormat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8" xfId="8" applyFont="1" applyFill="1" applyBorder="1" applyAlignment="1" applyProtection="1">
      <alignment horizontal="center"/>
    </xf>
    <xf numFmtId="0" fontId="2" fillId="3" borderId="8" xfId="8" applyFont="1" applyFill="1" applyBorder="1" applyAlignment="1" applyProtection="1">
      <alignment horizontal="center" vertical="center"/>
    </xf>
    <xf numFmtId="0" fontId="2" fillId="3" borderId="0" xfId="8" applyFont="1" applyFill="1" applyBorder="1" applyAlignment="1" applyProtection="1">
      <alignment horizontal="center" vertical="center"/>
    </xf>
    <xf numFmtId="0" fontId="2" fillId="3" borderId="9" xfId="8" applyFont="1" applyFill="1" applyBorder="1" applyAlignment="1" applyProtection="1">
      <alignment horizont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</cellXfs>
  <cellStyles count="14">
    <cellStyle name="Comma" xfId="1" builtinId="3"/>
    <cellStyle name="Comma 2" xfId="2"/>
    <cellStyle name="Comma 2 2" xfId="3"/>
    <cellStyle name="Comma 2 3" xfId="4"/>
    <cellStyle name="Comma 3" xfId="5"/>
    <cellStyle name="Normal" xfId="0" builtinId="0"/>
    <cellStyle name="Normal 2" xfId="6"/>
    <cellStyle name="Normal 3" xfId="7"/>
    <cellStyle name="Normal 4" xfId="8"/>
    <cellStyle name="Normal 5" xfId="9"/>
    <cellStyle name="Normal 5 2" xfId="10"/>
    <cellStyle name="Normal 6" xfId="11"/>
    <cellStyle name="Normal 6 2" xfId="12"/>
    <cellStyle name="Percent" xfId="1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'Cat.'!$J$7</c:f>
              <c:strCache>
                <c:ptCount val="1"/>
                <c:pt idx="0">
                  <c:v>dWoklZrd If]q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'Cat.'!$I$8:$I$11</c:f>
              <c:strCache>
                <c:ptCount val="4"/>
                <c:pt idx="0">
                  <c:v>pTkfbg ;fdu|Lsf nflu cg'bfg</c:v>
                </c:pt>
                <c:pt idx="1">
                  <c:v>kmfd{ ljsf; tyf k|ljlw cg'bfg</c:v>
                </c:pt>
                <c:pt idx="2">
                  <c:v>pTkfbg pk/fGtsf d"No &gt;[+vfnfdf nufgL cg'bfg</c:v>
                </c:pt>
                <c:pt idx="3">
                  <c:v>hDdf</c:v>
                </c:pt>
              </c:strCache>
            </c:strRef>
          </c:cat>
          <c:val>
            <c:numRef>
              <c:f>'Cat.'!$J$8:$J$11</c:f>
              <c:numCache>
                <c:formatCode>General</c:formatCode>
                <c:ptCount val="4"/>
                <c:pt idx="0">
                  <c:v>77</c:v>
                </c:pt>
                <c:pt idx="1">
                  <c:v>128</c:v>
                </c:pt>
                <c:pt idx="2">
                  <c:v>52</c:v>
                </c:pt>
                <c:pt idx="3">
                  <c:v>257</c:v>
                </c:pt>
              </c:numCache>
            </c:numRef>
          </c:val>
        </c:ser>
        <c:ser>
          <c:idx val="1"/>
          <c:order val="1"/>
          <c:tx>
            <c:strRef>
              <c:f>'Cat.'!$K$7</c:f>
              <c:strCache>
                <c:ptCount val="1"/>
                <c:pt idx="0">
                  <c:v>;'b'/klZrd If]q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'Cat.'!$I$8:$I$11</c:f>
              <c:strCache>
                <c:ptCount val="4"/>
                <c:pt idx="0">
                  <c:v>pTkfbg ;fdu|Lsf nflu cg'bfg</c:v>
                </c:pt>
                <c:pt idx="1">
                  <c:v>kmfd{ ljsf; tyf k|ljlw cg'bfg</c:v>
                </c:pt>
                <c:pt idx="2">
                  <c:v>pTkfbg pk/fGtsf d"No &gt;[+vfnfdf nufgL cg'bfg</c:v>
                </c:pt>
                <c:pt idx="3">
                  <c:v>hDdf</c:v>
                </c:pt>
              </c:strCache>
            </c:strRef>
          </c:cat>
          <c:val>
            <c:numRef>
              <c:f>'Cat.'!$K$8:$K$11</c:f>
              <c:numCache>
                <c:formatCode>General</c:formatCode>
                <c:ptCount val="4"/>
                <c:pt idx="0">
                  <c:v>96</c:v>
                </c:pt>
                <c:pt idx="1">
                  <c:v>97</c:v>
                </c:pt>
                <c:pt idx="2">
                  <c:v>57</c:v>
                </c:pt>
                <c:pt idx="3">
                  <c:v>250</c:v>
                </c:pt>
              </c:numCache>
            </c:numRef>
          </c:val>
        </c:ser>
        <c:ser>
          <c:idx val="2"/>
          <c:order val="2"/>
          <c:tx>
            <c:strRef>
              <c:f>'Cat.'!$L$7</c:f>
              <c:strCache>
                <c:ptCount val="1"/>
                <c:pt idx="0">
                  <c:v>hDdf pk cfof]hgf ;+Vof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'Cat.'!$I$8:$I$11</c:f>
              <c:strCache>
                <c:ptCount val="4"/>
                <c:pt idx="0">
                  <c:v>pTkfbg ;fdu|Lsf nflu cg'bfg</c:v>
                </c:pt>
                <c:pt idx="1">
                  <c:v>kmfd{ ljsf; tyf k|ljlw cg'bfg</c:v>
                </c:pt>
                <c:pt idx="2">
                  <c:v>pTkfbg pk/fGtsf d"No &gt;[+vfnfdf nufgL cg'bfg</c:v>
                </c:pt>
                <c:pt idx="3">
                  <c:v>hDdf</c:v>
                </c:pt>
              </c:strCache>
            </c:strRef>
          </c:cat>
          <c:val>
            <c:numRef>
              <c:f>'Cat.'!$L$8:$L$11</c:f>
              <c:numCache>
                <c:formatCode>General</c:formatCode>
                <c:ptCount val="4"/>
                <c:pt idx="0">
                  <c:v>173</c:v>
                </c:pt>
                <c:pt idx="1">
                  <c:v>225</c:v>
                </c:pt>
                <c:pt idx="2">
                  <c:v>109</c:v>
                </c:pt>
                <c:pt idx="3">
                  <c:v>507</c:v>
                </c:pt>
              </c:numCache>
            </c:numRef>
          </c:val>
        </c:ser>
        <c:axId val="98250752"/>
        <c:axId val="98252288"/>
      </c:barChart>
      <c:catAx>
        <c:axId val="9825075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98252288"/>
        <c:crosses val="autoZero"/>
        <c:auto val="1"/>
        <c:lblAlgn val="ctr"/>
        <c:lblOffset val="100"/>
      </c:catAx>
      <c:valAx>
        <c:axId val="98252288"/>
        <c:scaling>
          <c:orientation val="minMax"/>
        </c:scaling>
        <c:delete val="1"/>
        <c:axPos val="b"/>
        <c:numFmt formatCode="General" sourceLinked="1"/>
        <c:tickLblPos val="none"/>
        <c:crossAx val="98250752"/>
        <c:crosses val="autoZero"/>
        <c:crossBetween val="between"/>
      </c:valAx>
    </c:plotArea>
    <c:legend>
      <c:legendPos val="r"/>
      <c:txPr>
        <a:bodyPr/>
        <a:lstStyle/>
        <a:p>
          <a:pPr>
            <a:defRPr lang="en-GB">
              <a:latin typeface="Preeti" pitchFamily="2" charset="0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'App Vs Com'!$B$13</c:f>
              <c:strCache>
                <c:ptCount val="1"/>
                <c:pt idx="0">
                  <c:v>:jLs[t</c:v>
                </c:pt>
              </c:strCache>
            </c:strRef>
          </c:tx>
          <c:dLbls>
            <c:numFmt formatCode="#,##0.00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'App Vs Com'!$C$12:$D$12</c:f>
              <c:strCache>
                <c:ptCount val="2"/>
                <c:pt idx="0">
                  <c:v>;DkGg</c:v>
                </c:pt>
                <c:pt idx="1">
                  <c:v>rfn"</c:v>
                </c:pt>
              </c:strCache>
            </c:strRef>
          </c:cat>
          <c:val>
            <c:numRef>
              <c:f>'App Vs Com'!$C$13:$D$13</c:f>
              <c:numCache>
                <c:formatCode>General</c:formatCode>
                <c:ptCount val="2"/>
                <c:pt idx="0">
                  <c:v>176156865.41000003</c:v>
                </c:pt>
                <c:pt idx="1">
                  <c:v>1275629039.2829993</c:v>
                </c:pt>
              </c:numCache>
            </c:numRef>
          </c:val>
        </c:ser>
        <c:ser>
          <c:idx val="1"/>
          <c:order val="1"/>
          <c:tx>
            <c:strRef>
              <c:f>'App Vs Com'!$B$14</c:f>
              <c:strCache>
                <c:ptCount val="1"/>
                <c:pt idx="0">
                  <c:v>lgsf;f</c:v>
                </c:pt>
              </c:strCache>
            </c:strRef>
          </c:tx>
          <c:dLbls>
            <c:numFmt formatCode="#,##0.00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'App Vs Com'!$C$12:$D$12</c:f>
              <c:strCache>
                <c:ptCount val="2"/>
                <c:pt idx="0">
                  <c:v>;DkGg</c:v>
                </c:pt>
                <c:pt idx="1">
                  <c:v>rfn"</c:v>
                </c:pt>
              </c:strCache>
            </c:strRef>
          </c:cat>
          <c:val>
            <c:numRef>
              <c:f>'App Vs Com'!$C$14:$D$14</c:f>
              <c:numCache>
                <c:formatCode>General</c:formatCode>
                <c:ptCount val="2"/>
                <c:pt idx="0">
                  <c:v>154644762.65000001</c:v>
                </c:pt>
                <c:pt idx="1">
                  <c:v>367100188.98999989</c:v>
                </c:pt>
              </c:numCache>
            </c:numRef>
          </c:val>
        </c:ser>
        <c:axId val="97891072"/>
        <c:axId val="97892608"/>
      </c:barChart>
      <c:catAx>
        <c:axId val="9789107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97892608"/>
        <c:crosses val="autoZero"/>
        <c:auto val="1"/>
        <c:lblAlgn val="ctr"/>
        <c:lblOffset val="100"/>
      </c:catAx>
      <c:valAx>
        <c:axId val="97892608"/>
        <c:scaling>
          <c:orientation val="minMax"/>
        </c:scaling>
        <c:delete val="1"/>
        <c:axPos val="b"/>
        <c:numFmt formatCode="General" sourceLinked="1"/>
        <c:tickLblPos val="none"/>
        <c:crossAx val="97891072"/>
        <c:crosses val="autoZero"/>
        <c:crossBetween val="between"/>
        <c:dispUnits>
          <c:builtInUnit val="millions"/>
          <c:dispUnitsLbl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layout>
        <c:manualLayout>
          <c:xMode val="edge"/>
          <c:yMode val="edge"/>
          <c:wMode val="edge"/>
          <c:hMode val="edge"/>
          <c:x val="0.51862900740646289"/>
          <c:y val="0.66378390201224846"/>
          <c:w val="0.61673414304993257"/>
          <c:h val="0.80843832020997375"/>
        </c:manualLayout>
      </c:layout>
      <c:txPr>
        <a:bodyPr/>
        <a:lstStyle/>
        <a:p>
          <a:pPr>
            <a:defRPr lang="en-GB">
              <a:latin typeface="Preeti" pitchFamily="2" charset="0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bar"/>
        <c:grouping val="clustered"/>
        <c:ser>
          <c:idx val="0"/>
          <c:order val="0"/>
          <c:tx>
            <c:strRef>
              <c:f>'Gra. Type'!$A$21</c:f>
              <c:strCache>
                <c:ptCount val="1"/>
                <c:pt idx="0">
                  <c:v>hDdf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'Gra. Type'!$B$18:$F$18</c:f>
              <c:strCache>
                <c:ptCount val="5"/>
                <c:pt idx="0">
                  <c:v>s[lif pBdL, Joj;foL</c:v>
                </c:pt>
                <c:pt idx="1">
                  <c:v>;xsf/L</c:v>
                </c:pt>
                <c:pt idx="2">
                  <c:v>s[ifs ;d"x</c:v>
                </c:pt>
                <c:pt idx="3">
                  <c:v>ahf/ ;ldlt</c:v>
                </c:pt>
                <c:pt idx="4">
                  <c:v>hDdf pk cfof]hgf ;+Vof</c:v>
                </c:pt>
              </c:strCache>
            </c:strRef>
          </c:cat>
          <c:val>
            <c:numRef>
              <c:f>'Gra. Type'!$B$21:$F$21</c:f>
              <c:numCache>
                <c:formatCode>General</c:formatCode>
                <c:ptCount val="5"/>
                <c:pt idx="0">
                  <c:v>140</c:v>
                </c:pt>
                <c:pt idx="1">
                  <c:v>176</c:v>
                </c:pt>
                <c:pt idx="2">
                  <c:v>189</c:v>
                </c:pt>
                <c:pt idx="3">
                  <c:v>2</c:v>
                </c:pt>
                <c:pt idx="4">
                  <c:v>507</c:v>
                </c:pt>
              </c:numCache>
            </c:numRef>
          </c:val>
        </c:ser>
        <c:axId val="98505472"/>
        <c:axId val="98507008"/>
      </c:barChart>
      <c:catAx>
        <c:axId val="9850547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98507008"/>
        <c:crosses val="autoZero"/>
        <c:auto val="1"/>
        <c:lblAlgn val="ctr"/>
        <c:lblOffset val="100"/>
      </c:catAx>
      <c:valAx>
        <c:axId val="9850700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505472"/>
        <c:crosses val="autoZero"/>
        <c:crossBetween val="between"/>
      </c:valAx>
    </c:plotArea>
    <c:legend>
      <c:legendPos val="r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Preeti" pitchFamily="2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'Gra. Type'!$L$19</c:f>
              <c:strCache>
                <c:ptCount val="1"/>
                <c:pt idx="0">
                  <c:v>s[lif pBdL, Joj;foL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('Gra. Type'!$K$20,'Gra. Type'!$K$23,'Gra. Type'!$K$26:$K$28)</c:f>
              <c:strCache>
                <c:ptCount val="5"/>
                <c:pt idx="0">
                  <c:v>a}t8L</c:v>
                </c:pt>
                <c:pt idx="1">
                  <c:v>88]nw'/f</c:v>
                </c:pt>
                <c:pt idx="2">
                  <c:v>bfr'{nf</c:v>
                </c:pt>
                <c:pt idx="3">
                  <c:v>8f]6L</c:v>
                </c:pt>
                <c:pt idx="4">
                  <c:v>s}nfnL</c:v>
                </c:pt>
              </c:strCache>
            </c:strRef>
          </c:cat>
          <c:val>
            <c:numRef>
              <c:f>('Gra. Type'!$L$20,'Gra. Type'!$L$23,'Gra. Type'!$L$26:$L$28)</c:f>
              <c:numCache>
                <c:formatCode>General</c:formatCode>
                <c:ptCount val="5"/>
                <c:pt idx="0">
                  <c:v>5</c:v>
                </c:pt>
                <c:pt idx="1">
                  <c:v>12</c:v>
                </c:pt>
                <c:pt idx="2">
                  <c:v>9</c:v>
                </c:pt>
                <c:pt idx="3">
                  <c:v>4</c:v>
                </c:pt>
                <c:pt idx="4">
                  <c:v>38</c:v>
                </c:pt>
              </c:numCache>
            </c:numRef>
          </c:val>
        </c:ser>
        <c:ser>
          <c:idx val="1"/>
          <c:order val="1"/>
          <c:tx>
            <c:strRef>
              <c:f>'Gra. Type'!$M$19</c:f>
              <c:strCache>
                <c:ptCount val="1"/>
                <c:pt idx="0">
                  <c:v>;xsf/L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('Gra. Type'!$K$20,'Gra. Type'!$K$23,'Gra. Type'!$K$26:$K$28)</c:f>
              <c:strCache>
                <c:ptCount val="5"/>
                <c:pt idx="0">
                  <c:v>a}t8L</c:v>
                </c:pt>
                <c:pt idx="1">
                  <c:v>88]nw'/f</c:v>
                </c:pt>
                <c:pt idx="2">
                  <c:v>bfr'{nf</c:v>
                </c:pt>
                <c:pt idx="3">
                  <c:v>8f]6L</c:v>
                </c:pt>
                <c:pt idx="4">
                  <c:v>s}nfnL</c:v>
                </c:pt>
              </c:strCache>
            </c:strRef>
          </c:cat>
          <c:val>
            <c:numRef>
              <c:f>('Gra. Type'!$M$20,'Gra. Type'!$M$23,'Gra. Type'!$M$26:$M$28)</c:f>
              <c:numCache>
                <c:formatCode>General</c:formatCode>
                <c:ptCount val="5"/>
                <c:pt idx="0">
                  <c:v>18</c:v>
                </c:pt>
                <c:pt idx="1">
                  <c:v>13</c:v>
                </c:pt>
                <c:pt idx="2">
                  <c:v>19</c:v>
                </c:pt>
                <c:pt idx="3">
                  <c:v>11</c:v>
                </c:pt>
                <c:pt idx="4">
                  <c:v>20</c:v>
                </c:pt>
              </c:numCache>
            </c:numRef>
          </c:val>
        </c:ser>
        <c:ser>
          <c:idx val="2"/>
          <c:order val="2"/>
          <c:tx>
            <c:strRef>
              <c:f>'Gra. Type'!$N$19</c:f>
              <c:strCache>
                <c:ptCount val="1"/>
                <c:pt idx="0">
                  <c:v>s[ifs ;d"x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('Gra. Type'!$K$20,'Gra. Type'!$K$23,'Gra. Type'!$K$26:$K$28)</c:f>
              <c:strCache>
                <c:ptCount val="5"/>
                <c:pt idx="0">
                  <c:v>a}t8L</c:v>
                </c:pt>
                <c:pt idx="1">
                  <c:v>88]nw'/f</c:v>
                </c:pt>
                <c:pt idx="2">
                  <c:v>bfr'{nf</c:v>
                </c:pt>
                <c:pt idx="3">
                  <c:v>8f]6L</c:v>
                </c:pt>
                <c:pt idx="4">
                  <c:v>s}nfnL</c:v>
                </c:pt>
              </c:strCache>
            </c:strRef>
          </c:cat>
          <c:val>
            <c:numRef>
              <c:f>('Gra. Type'!$N$20,'Gra. Type'!$N$23,'Gra. Type'!$N$26:$N$28)</c:f>
              <c:numCache>
                <c:formatCode>General</c:formatCode>
                <c:ptCount val="5"/>
                <c:pt idx="0">
                  <c:v>10</c:v>
                </c:pt>
                <c:pt idx="1">
                  <c:v>16</c:v>
                </c:pt>
                <c:pt idx="2">
                  <c:v>25</c:v>
                </c:pt>
                <c:pt idx="3">
                  <c:v>23</c:v>
                </c:pt>
                <c:pt idx="4">
                  <c:v>24</c:v>
                </c:pt>
              </c:numCache>
            </c:numRef>
          </c:val>
        </c:ser>
        <c:ser>
          <c:idx val="3"/>
          <c:order val="3"/>
          <c:tx>
            <c:strRef>
              <c:f>'Gra. Type'!$P$19</c:f>
              <c:strCache>
                <c:ptCount val="1"/>
                <c:pt idx="0">
                  <c:v>hDdf pk cfof]hgf ;+Vof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('Gra. Type'!$K$20,'Gra. Type'!$K$23,'Gra. Type'!$K$26:$K$28)</c:f>
              <c:strCache>
                <c:ptCount val="5"/>
                <c:pt idx="0">
                  <c:v>a}t8L</c:v>
                </c:pt>
                <c:pt idx="1">
                  <c:v>88]nw'/f</c:v>
                </c:pt>
                <c:pt idx="2">
                  <c:v>bfr'{nf</c:v>
                </c:pt>
                <c:pt idx="3">
                  <c:v>8f]6L</c:v>
                </c:pt>
                <c:pt idx="4">
                  <c:v>s}nfnL</c:v>
                </c:pt>
              </c:strCache>
            </c:strRef>
          </c:cat>
          <c:val>
            <c:numRef>
              <c:f>('Gra. Type'!$P$20,'Gra. Type'!$P$23,'Gra. Type'!$P$26:$P$28)</c:f>
              <c:numCache>
                <c:formatCode>General</c:formatCode>
                <c:ptCount val="5"/>
                <c:pt idx="0">
                  <c:v>33</c:v>
                </c:pt>
                <c:pt idx="1">
                  <c:v>41</c:v>
                </c:pt>
                <c:pt idx="2">
                  <c:v>53</c:v>
                </c:pt>
                <c:pt idx="3">
                  <c:v>38</c:v>
                </c:pt>
                <c:pt idx="4">
                  <c:v>83</c:v>
                </c:pt>
              </c:numCache>
            </c:numRef>
          </c:val>
        </c:ser>
        <c:axId val="98547200"/>
        <c:axId val="98548736"/>
      </c:barChart>
      <c:catAx>
        <c:axId val="9854720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98548736"/>
        <c:crosses val="autoZero"/>
        <c:auto val="1"/>
        <c:lblAlgn val="ctr"/>
        <c:lblOffset val="100"/>
      </c:catAx>
      <c:valAx>
        <c:axId val="9854873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547200"/>
        <c:crosses val="autoZero"/>
        <c:crossBetween val="between"/>
      </c:valAx>
    </c:plotArea>
    <c:legend>
      <c:legendPos val="r"/>
      <c:txPr>
        <a:bodyPr/>
        <a:lstStyle/>
        <a:p>
          <a:pPr>
            <a:defRPr lang="en-GB">
              <a:latin typeface="Preeti" pitchFamily="2" charset="0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'Gra. Type'!$L$19</c:f>
              <c:strCache>
                <c:ptCount val="1"/>
                <c:pt idx="0">
                  <c:v>s[lif pBdL, Joj;foL</c:v>
                </c:pt>
              </c:strCache>
            </c:strRef>
          </c:tx>
          <c:cat>
            <c:strRef>
              <c:f>('Gra. Type'!$K$21:$K$22,'Gra. Type'!$K$24:$K$25,'Gra. Type'!$K$29)</c:f>
              <c:strCache>
                <c:ptCount val="5"/>
                <c:pt idx="0">
                  <c:v>afFs]</c:v>
                </c:pt>
                <c:pt idx="1">
                  <c:v>alb{of</c:v>
                </c:pt>
                <c:pt idx="2">
                  <c:v>b}n]v</c:v>
                </c:pt>
                <c:pt idx="3">
                  <c:v>bf+u</c:v>
                </c:pt>
                <c:pt idx="4">
                  <c:v>;'v]{t</c:v>
                </c:pt>
              </c:strCache>
            </c:strRef>
          </c:cat>
          <c:val>
            <c:numRef>
              <c:f>('Gra. Type'!$L$21:$L$22,'Gra. Type'!$L$24:$L$25,'Gra. Type'!$L$29)</c:f>
              <c:numCache>
                <c:formatCode>General</c:formatCode>
                <c:ptCount val="5"/>
                <c:pt idx="0">
                  <c:v>21</c:v>
                </c:pt>
                <c:pt idx="1">
                  <c:v>12</c:v>
                </c:pt>
                <c:pt idx="2">
                  <c:v>1</c:v>
                </c:pt>
                <c:pt idx="3">
                  <c:v>31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'Gra. Type'!$M$19</c:f>
              <c:strCache>
                <c:ptCount val="1"/>
                <c:pt idx="0">
                  <c:v>;xsf/L</c:v>
                </c:pt>
              </c:strCache>
            </c:strRef>
          </c:tx>
          <c:cat>
            <c:strRef>
              <c:f>('Gra. Type'!$K$21:$K$22,'Gra. Type'!$K$24:$K$25,'Gra. Type'!$K$29)</c:f>
              <c:strCache>
                <c:ptCount val="5"/>
                <c:pt idx="0">
                  <c:v>afFs]</c:v>
                </c:pt>
                <c:pt idx="1">
                  <c:v>alb{of</c:v>
                </c:pt>
                <c:pt idx="2">
                  <c:v>b}n]v</c:v>
                </c:pt>
                <c:pt idx="3">
                  <c:v>bf+u</c:v>
                </c:pt>
                <c:pt idx="4">
                  <c:v>;'v]{t</c:v>
                </c:pt>
              </c:strCache>
            </c:strRef>
          </c:cat>
          <c:val>
            <c:numRef>
              <c:f>('Gra. Type'!$M$21:$M$22,'Gra. Type'!$M$24:$M$25,'Gra. Type'!$M$29)</c:f>
              <c:numCache>
                <c:formatCode>General</c:formatCode>
                <c:ptCount val="5"/>
                <c:pt idx="0">
                  <c:v>11</c:v>
                </c:pt>
                <c:pt idx="1">
                  <c:v>16</c:v>
                </c:pt>
                <c:pt idx="2">
                  <c:v>25</c:v>
                </c:pt>
                <c:pt idx="3">
                  <c:v>23</c:v>
                </c:pt>
                <c:pt idx="4">
                  <c:v>19</c:v>
                </c:pt>
              </c:numCache>
            </c:numRef>
          </c:val>
        </c:ser>
        <c:ser>
          <c:idx val="2"/>
          <c:order val="2"/>
          <c:tx>
            <c:strRef>
              <c:f>'Gra. Type'!$N$19</c:f>
              <c:strCache>
                <c:ptCount val="1"/>
                <c:pt idx="0">
                  <c:v>s[ifs ;d"x</c:v>
                </c:pt>
              </c:strCache>
            </c:strRef>
          </c:tx>
          <c:cat>
            <c:strRef>
              <c:f>('Gra. Type'!$K$21:$K$22,'Gra. Type'!$K$24:$K$25,'Gra. Type'!$K$29)</c:f>
              <c:strCache>
                <c:ptCount val="5"/>
                <c:pt idx="0">
                  <c:v>afFs]</c:v>
                </c:pt>
                <c:pt idx="1">
                  <c:v>alb{of</c:v>
                </c:pt>
                <c:pt idx="2">
                  <c:v>b}n]v</c:v>
                </c:pt>
                <c:pt idx="3">
                  <c:v>bf+u</c:v>
                </c:pt>
                <c:pt idx="4">
                  <c:v>;'v]{t</c:v>
                </c:pt>
              </c:strCache>
            </c:strRef>
          </c:cat>
          <c:val>
            <c:numRef>
              <c:f>('Gra. Type'!$N$21:$N$22,'Gra. Type'!$N$24:$N$25,'Gra. Type'!$N$29)</c:f>
              <c:numCache>
                <c:formatCode>General</c:formatCode>
                <c:ptCount val="5"/>
                <c:pt idx="0">
                  <c:v>18</c:v>
                </c:pt>
                <c:pt idx="1">
                  <c:v>14</c:v>
                </c:pt>
                <c:pt idx="2">
                  <c:v>14</c:v>
                </c:pt>
                <c:pt idx="3">
                  <c:v>27</c:v>
                </c:pt>
                <c:pt idx="4">
                  <c:v>18</c:v>
                </c:pt>
              </c:numCache>
            </c:numRef>
          </c:val>
        </c:ser>
        <c:ser>
          <c:idx val="3"/>
          <c:order val="3"/>
          <c:tx>
            <c:strRef>
              <c:f>'Gra. Type'!$P$19</c:f>
              <c:strCache>
                <c:ptCount val="1"/>
                <c:pt idx="0">
                  <c:v>hDdf pk cfof]hgf ;+Vof</c:v>
                </c:pt>
              </c:strCache>
            </c:strRef>
          </c:tx>
          <c:cat>
            <c:strRef>
              <c:f>('Gra. Type'!$K$21:$K$22,'Gra. Type'!$K$24:$K$25,'Gra. Type'!$K$29)</c:f>
              <c:strCache>
                <c:ptCount val="5"/>
                <c:pt idx="0">
                  <c:v>afFs]</c:v>
                </c:pt>
                <c:pt idx="1">
                  <c:v>alb{of</c:v>
                </c:pt>
                <c:pt idx="2">
                  <c:v>b}n]v</c:v>
                </c:pt>
                <c:pt idx="3">
                  <c:v>bf+u</c:v>
                </c:pt>
                <c:pt idx="4">
                  <c:v>;'v]{t</c:v>
                </c:pt>
              </c:strCache>
            </c:strRef>
          </c:cat>
          <c:val>
            <c:numRef>
              <c:f>('Gra. Type'!$P$21:$P$22,'Gra. Type'!$P$24:$P$25,'Gra. Type'!$P$29)</c:f>
              <c:numCache>
                <c:formatCode>General</c:formatCode>
                <c:ptCount val="5"/>
                <c:pt idx="0">
                  <c:v>51</c:v>
                </c:pt>
                <c:pt idx="1">
                  <c:v>42</c:v>
                </c:pt>
                <c:pt idx="2">
                  <c:v>40</c:v>
                </c:pt>
                <c:pt idx="3">
                  <c:v>81</c:v>
                </c:pt>
                <c:pt idx="4">
                  <c:v>43</c:v>
                </c:pt>
              </c:numCache>
            </c:numRef>
          </c:val>
        </c:ser>
        <c:axId val="98599680"/>
        <c:axId val="98601216"/>
      </c:barChart>
      <c:catAx>
        <c:axId val="98599680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Preeti" pitchFamily="2" charset="0"/>
                <a:ea typeface="Calibri"/>
                <a:cs typeface="Calibri"/>
              </a:defRPr>
            </a:pPr>
            <a:endParaRPr lang="en-US"/>
          </a:p>
        </c:txPr>
        <c:crossAx val="98601216"/>
        <c:crosses val="autoZero"/>
        <c:auto val="1"/>
        <c:lblAlgn val="ctr"/>
        <c:lblOffset val="100"/>
      </c:catAx>
      <c:valAx>
        <c:axId val="98601216"/>
        <c:scaling>
          <c:orientation val="minMax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8599680"/>
        <c:crosses val="autoZero"/>
        <c:crossBetween val="between"/>
      </c:valAx>
    </c:plotArea>
    <c:legend>
      <c:legendPos val="r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Preeti" pitchFamily="2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458333333333334E-2"/>
          <c:y val="9.2307692307692316E-3"/>
          <c:w val="0.88055555555555554"/>
          <c:h val="0.81846153846153846"/>
        </c:manualLayout>
      </c:layout>
      <c:barChart>
        <c:barDir val="col"/>
        <c:grouping val="clustered"/>
        <c:ser>
          <c:idx val="0"/>
          <c:order val="0"/>
          <c:tx>
            <c:strRef>
              <c:f>HVC!$B$21</c:f>
              <c:strCache>
                <c:ptCount val="1"/>
                <c:pt idx="0">
                  <c:v>hDdf</c:v>
                </c:pt>
              </c:strCache>
            </c:strRef>
          </c:tx>
          <c:dLbls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HVC!$C$18:$M$18</c:f>
              <c:strCache>
                <c:ptCount val="11"/>
                <c:pt idx="0">
                  <c:v>kmnkm"n</c:v>
                </c:pt>
                <c:pt idx="1">
                  <c:v>cb'jf</c:v>
                </c:pt>
                <c:pt idx="2">
                  <c:v>dx</c:v>
                </c:pt>
                <c:pt idx="3">
                  <c:v>d;'/f]</c:v>
                </c:pt>
                <c:pt idx="4">
                  <c:v>Rofp</c:v>
                </c:pt>
                <c:pt idx="5">
                  <c:v>;'uGwafnL</c:v>
                </c:pt>
                <c:pt idx="6">
                  <c:v>cfn'</c:v>
                </c:pt>
                <c:pt idx="7">
                  <c:v>jLpljhg</c:v>
                </c:pt>
                <c:pt idx="8">
                  <c:v>d;nfjfnL</c:v>
                </c:pt>
                <c:pt idx="9">
                  <c:v>t/sf/L</c:v>
                </c:pt>
                <c:pt idx="10">
                  <c:v>hDdf</c:v>
                </c:pt>
              </c:strCache>
            </c:strRef>
          </c:cat>
          <c:val>
            <c:numRef>
              <c:f>HVC!$C$21:$M$21</c:f>
              <c:numCache>
                <c:formatCode>General</c:formatCode>
                <c:ptCount val="11"/>
                <c:pt idx="0">
                  <c:v>32</c:v>
                </c:pt>
                <c:pt idx="1">
                  <c:v>9</c:v>
                </c:pt>
                <c:pt idx="2">
                  <c:v>51</c:v>
                </c:pt>
                <c:pt idx="3">
                  <c:v>20</c:v>
                </c:pt>
                <c:pt idx="4">
                  <c:v>38</c:v>
                </c:pt>
                <c:pt idx="5">
                  <c:v>8</c:v>
                </c:pt>
                <c:pt idx="6">
                  <c:v>66</c:v>
                </c:pt>
                <c:pt idx="7">
                  <c:v>20</c:v>
                </c:pt>
                <c:pt idx="8">
                  <c:v>48</c:v>
                </c:pt>
                <c:pt idx="9">
                  <c:v>215</c:v>
                </c:pt>
                <c:pt idx="10">
                  <c:v>507</c:v>
                </c:pt>
              </c:numCache>
            </c:numRef>
          </c:val>
        </c:ser>
        <c:axId val="98613504"/>
        <c:axId val="98619392"/>
      </c:barChart>
      <c:catAx>
        <c:axId val="9861350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98619392"/>
        <c:crosses val="autoZero"/>
        <c:auto val="1"/>
        <c:lblAlgn val="ctr"/>
        <c:lblOffset val="100"/>
      </c:catAx>
      <c:valAx>
        <c:axId val="98619392"/>
        <c:scaling>
          <c:orientation val="minMax"/>
        </c:scaling>
        <c:delete val="1"/>
        <c:axPos val="l"/>
        <c:numFmt formatCode="General" sourceLinked="1"/>
        <c:tickLblPos val="none"/>
        <c:crossAx val="98613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9619047619047619"/>
          <c:y val="3.9351851851851853E-2"/>
          <c:w val="0.78984126984126979"/>
          <c:h val="0.93518518518518523"/>
        </c:manualLayout>
      </c:layout>
      <c:barChart>
        <c:barDir val="bar"/>
        <c:grouping val="clustered"/>
        <c:ser>
          <c:idx val="0"/>
          <c:order val="0"/>
          <c:tx>
            <c:strRef>
              <c:f>'AGF by VC'!$B$21</c:f>
              <c:strCache>
                <c:ptCount val="1"/>
                <c:pt idx="0">
                  <c:v>hDdf</c:v>
                </c:pt>
              </c:strCache>
            </c:strRef>
          </c:tx>
          <c:dLbls>
            <c:numFmt formatCode="#,##0.00" sourceLinked="0"/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'AGF by VC'!$C$18:$M$18</c:f>
              <c:strCache>
                <c:ptCount val="11"/>
                <c:pt idx="0">
                  <c:v>kmnkm"n</c:v>
                </c:pt>
                <c:pt idx="1">
                  <c:v>cb'jf</c:v>
                </c:pt>
                <c:pt idx="2">
                  <c:v>dx</c:v>
                </c:pt>
                <c:pt idx="3">
                  <c:v>d;'/f]</c:v>
                </c:pt>
                <c:pt idx="4">
                  <c:v>;'uGwafnL</c:v>
                </c:pt>
                <c:pt idx="5">
                  <c:v>Rofp</c:v>
                </c:pt>
                <c:pt idx="6">
                  <c:v>cfn'</c:v>
                </c:pt>
                <c:pt idx="7">
                  <c:v>jLpljhg</c:v>
                </c:pt>
                <c:pt idx="8">
                  <c:v>d;nfjfnL</c:v>
                </c:pt>
                <c:pt idx="9">
                  <c:v>t/sf/L</c:v>
                </c:pt>
                <c:pt idx="10">
                  <c:v>hDdf</c:v>
                </c:pt>
              </c:strCache>
            </c:strRef>
          </c:cat>
          <c:val>
            <c:numRef>
              <c:f>'AGF by VC'!$C$21:$M$21</c:f>
              <c:numCache>
                <c:formatCode>General</c:formatCode>
                <c:ptCount val="11"/>
                <c:pt idx="0">
                  <c:v>107351815.98</c:v>
                </c:pt>
                <c:pt idx="1">
                  <c:v>10084105</c:v>
                </c:pt>
                <c:pt idx="2">
                  <c:v>108497378.98999999</c:v>
                </c:pt>
                <c:pt idx="3">
                  <c:v>148178401.23000002</c:v>
                </c:pt>
                <c:pt idx="4">
                  <c:v>48270544.910000004</c:v>
                </c:pt>
                <c:pt idx="5">
                  <c:v>30563731.490000002</c:v>
                </c:pt>
                <c:pt idx="6">
                  <c:v>352470542.59299999</c:v>
                </c:pt>
                <c:pt idx="7">
                  <c:v>74379607.420000002</c:v>
                </c:pt>
                <c:pt idx="8">
                  <c:v>130372527.95999999</c:v>
                </c:pt>
                <c:pt idx="9">
                  <c:v>441617249.12</c:v>
                </c:pt>
                <c:pt idx="10">
                  <c:v>1451785904.6930003</c:v>
                </c:pt>
              </c:numCache>
            </c:numRef>
          </c:val>
        </c:ser>
        <c:axId val="97871744"/>
        <c:axId val="97873280"/>
      </c:barChart>
      <c:catAx>
        <c:axId val="9787174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97873280"/>
        <c:crosses val="autoZero"/>
        <c:auto val="1"/>
        <c:lblAlgn val="ctr"/>
        <c:lblOffset val="100"/>
      </c:catAx>
      <c:valAx>
        <c:axId val="97873280"/>
        <c:scaling>
          <c:orientation val="minMax"/>
        </c:scaling>
        <c:delete val="1"/>
        <c:axPos val="b"/>
        <c:numFmt formatCode="General" sourceLinked="1"/>
        <c:tickLblPos val="none"/>
        <c:crossAx val="97871744"/>
        <c:crosses val="autoZero"/>
        <c:crossBetween val="between"/>
        <c:dispUnits>
          <c:builtInUnit val="millions"/>
          <c:dispUnitsLbl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</c:dispUnitsLbl>
        </c:dispUnits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VC!$B$20</c:f>
              <c:strCache>
                <c:ptCount val="1"/>
                <c:pt idx="0">
                  <c:v>dWoklZrd If]q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VC!$C$19:$G$19</c:f>
              <c:strCache>
                <c:ptCount val="5"/>
                <c:pt idx="0">
                  <c:v>pTkfbg ;fdu|L cfk"lt{</c:v>
                </c:pt>
                <c:pt idx="1">
                  <c:v>jhf/Ls/0f</c:v>
                </c:pt>
                <c:pt idx="2">
                  <c:v>k|zf]wg</c:v>
                </c:pt>
                <c:pt idx="3">
                  <c:v>pTkfbg</c:v>
                </c:pt>
                <c:pt idx="4">
                  <c:v>e08f/0f</c:v>
                </c:pt>
              </c:strCache>
            </c:strRef>
          </c:cat>
          <c:val>
            <c:numRef>
              <c:f>VC!$C$20:$G$20</c:f>
              <c:numCache>
                <c:formatCode>General</c:formatCode>
                <c:ptCount val="5"/>
                <c:pt idx="0">
                  <c:v>32</c:v>
                </c:pt>
                <c:pt idx="1">
                  <c:v>9</c:v>
                </c:pt>
                <c:pt idx="2">
                  <c:v>36</c:v>
                </c:pt>
                <c:pt idx="3">
                  <c:v>173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VC!$B$21</c:f>
              <c:strCache>
                <c:ptCount val="1"/>
                <c:pt idx="0">
                  <c:v>;'b'/klZrd If]q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VC!$C$19:$G$19</c:f>
              <c:strCache>
                <c:ptCount val="5"/>
                <c:pt idx="0">
                  <c:v>pTkfbg ;fdu|L cfk"lt{</c:v>
                </c:pt>
                <c:pt idx="1">
                  <c:v>jhf/Ls/0f</c:v>
                </c:pt>
                <c:pt idx="2">
                  <c:v>k|zf]wg</c:v>
                </c:pt>
                <c:pt idx="3">
                  <c:v>pTkfbg</c:v>
                </c:pt>
                <c:pt idx="4">
                  <c:v>e08f/0f</c:v>
                </c:pt>
              </c:strCache>
            </c:strRef>
          </c:cat>
          <c:val>
            <c:numRef>
              <c:f>VC!$C$21:$G$21</c:f>
              <c:numCache>
                <c:formatCode>General</c:formatCode>
                <c:ptCount val="5"/>
                <c:pt idx="0">
                  <c:v>30</c:v>
                </c:pt>
                <c:pt idx="1">
                  <c:v>7</c:v>
                </c:pt>
                <c:pt idx="2">
                  <c:v>47</c:v>
                </c:pt>
                <c:pt idx="3">
                  <c:v>164</c:v>
                </c:pt>
                <c:pt idx="4">
                  <c:v>2</c:v>
                </c:pt>
              </c:numCache>
            </c:numRef>
          </c:val>
        </c:ser>
        <c:axId val="72649344"/>
        <c:axId val="72667520"/>
      </c:barChart>
      <c:catAx>
        <c:axId val="7264934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72667520"/>
        <c:crosses val="autoZero"/>
        <c:auto val="1"/>
        <c:lblAlgn val="ctr"/>
        <c:lblOffset val="100"/>
      </c:catAx>
      <c:valAx>
        <c:axId val="72667520"/>
        <c:scaling>
          <c:orientation val="minMax"/>
        </c:scaling>
        <c:delete val="1"/>
        <c:axPos val="b"/>
        <c:numFmt formatCode="General" sourceLinked="1"/>
        <c:tickLblPos val="none"/>
        <c:crossAx val="72649344"/>
        <c:crosses val="autoZero"/>
        <c:crossBetween val="between"/>
      </c:valAx>
    </c:plotArea>
    <c:legend>
      <c:legendPos val="r"/>
      <c:txPr>
        <a:bodyPr/>
        <a:lstStyle/>
        <a:p>
          <a:pPr>
            <a:defRPr lang="en-GB">
              <a:latin typeface="Preeti" pitchFamily="2" charset="0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250004577646032"/>
          <c:y val="4.861127594426793E-2"/>
          <c:w val="0.74375151316632726"/>
          <c:h val="0.8993086049689567"/>
        </c:manualLayout>
      </c:layout>
      <c:barChart>
        <c:barDir val="bar"/>
        <c:grouping val="clustered"/>
        <c:ser>
          <c:idx val="0"/>
          <c:order val="0"/>
          <c:tx>
            <c:strRef>
              <c:f>VCF_AGF!$B$21</c:f>
              <c:strCache>
                <c:ptCount val="1"/>
                <c:pt idx="0">
                  <c:v>hDdf</c:v>
                </c:pt>
              </c:strCache>
            </c:strRef>
          </c:tx>
          <c:dLbls>
            <c:numFmt formatCode="#,##0.00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VCF_AGF!$C$18:$G$18</c:f>
              <c:strCache>
                <c:ptCount val="5"/>
                <c:pt idx="0">
                  <c:v>pTkfbg ;fdu|L cfk"lt{</c:v>
                </c:pt>
                <c:pt idx="1">
                  <c:v>jhf/Ls/0f</c:v>
                </c:pt>
                <c:pt idx="2">
                  <c:v>k|zf]wg</c:v>
                </c:pt>
                <c:pt idx="3">
                  <c:v>pTkfbg</c:v>
                </c:pt>
                <c:pt idx="4">
                  <c:v>e08f/0f</c:v>
                </c:pt>
              </c:strCache>
            </c:strRef>
          </c:cat>
          <c:val>
            <c:numRef>
              <c:f>VCF_AGF!$C$21:$G$21</c:f>
              <c:numCache>
                <c:formatCode>General</c:formatCode>
                <c:ptCount val="5"/>
                <c:pt idx="0">
                  <c:v>154458219.09999999</c:v>
                </c:pt>
                <c:pt idx="1">
                  <c:v>68898287.280000001</c:v>
                </c:pt>
                <c:pt idx="2">
                  <c:v>456257209.03999996</c:v>
                </c:pt>
                <c:pt idx="3">
                  <c:v>555903011.07000005</c:v>
                </c:pt>
                <c:pt idx="4">
                  <c:v>216269178.20299998</c:v>
                </c:pt>
              </c:numCache>
            </c:numRef>
          </c:val>
        </c:ser>
        <c:axId val="73802112"/>
        <c:axId val="73803648"/>
      </c:barChart>
      <c:catAx>
        <c:axId val="73802112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Preeti" pitchFamily="2" charset="0"/>
                <a:ea typeface="Calibri"/>
                <a:cs typeface="Calibri"/>
              </a:defRPr>
            </a:pPr>
            <a:endParaRPr lang="en-US"/>
          </a:p>
        </c:txPr>
        <c:crossAx val="73803648"/>
        <c:crosses val="autoZero"/>
        <c:auto val="1"/>
        <c:lblAlgn val="ctr"/>
        <c:lblOffset val="100"/>
      </c:catAx>
      <c:valAx>
        <c:axId val="73803648"/>
        <c:scaling>
          <c:orientation val="minMax"/>
        </c:scaling>
        <c:delete val="1"/>
        <c:axPos val="b"/>
        <c:numFmt formatCode="General" sourceLinked="1"/>
        <c:tickLblPos val="none"/>
        <c:crossAx val="73802112"/>
        <c:crosses val="autoZero"/>
        <c:crossBetween val="between"/>
        <c:dispUnits>
          <c:builtInUnit val="millions"/>
          <c:dispUnitsLbl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</c:dispUnitsLbl>
        </c:dispUnits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866141732283464"/>
          <c:y val="3.8781163434903045E-2"/>
          <c:w val="0.72283464566929134"/>
          <c:h val="0.87811634349030476"/>
        </c:manualLayout>
      </c:layout>
      <c:barChart>
        <c:barDir val="col"/>
        <c:grouping val="clustered"/>
        <c:ser>
          <c:idx val="0"/>
          <c:order val="0"/>
          <c:tx>
            <c:strRef>
              <c:f>'Inv. by grantee'!$B$21</c:f>
              <c:strCache>
                <c:ptCount val="1"/>
                <c:pt idx="0">
                  <c:v>dWoklZrd If]q</c:v>
                </c:pt>
              </c:strCache>
            </c:strRef>
          </c:tx>
          <c:dLbls>
            <c:numFmt formatCode="#,##0.00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'Inv. by grantee'!$C$20:$F$20</c:f>
              <c:strCache>
                <c:ptCount val="4"/>
                <c:pt idx="0">
                  <c:v>s[lif pBdL, Joj;foL</c:v>
                </c:pt>
                <c:pt idx="1">
                  <c:v>;xsf/L</c:v>
                </c:pt>
                <c:pt idx="2">
                  <c:v>s[ifs ;d"x</c:v>
                </c:pt>
                <c:pt idx="3">
                  <c:v>ahf/ ;ldlt</c:v>
                </c:pt>
              </c:strCache>
            </c:strRef>
          </c:cat>
          <c:val>
            <c:numRef>
              <c:f>'Inv. by grantee'!$C$21:$E$21</c:f>
              <c:numCache>
                <c:formatCode>General</c:formatCode>
                <c:ptCount val="3"/>
                <c:pt idx="0">
                  <c:v>411221479.39300001</c:v>
                </c:pt>
                <c:pt idx="1">
                  <c:v>282925273.84999996</c:v>
                </c:pt>
                <c:pt idx="2">
                  <c:v>102363863.59</c:v>
                </c:pt>
              </c:numCache>
            </c:numRef>
          </c:val>
        </c:ser>
        <c:ser>
          <c:idx val="1"/>
          <c:order val="1"/>
          <c:tx>
            <c:strRef>
              <c:f>'Inv. by grantee'!$B$22</c:f>
              <c:strCache>
                <c:ptCount val="1"/>
                <c:pt idx="0">
                  <c:v>;'b'/klZrd If]q</c:v>
                </c:pt>
              </c:strCache>
            </c:strRef>
          </c:tx>
          <c:dLbls>
            <c:numFmt formatCode="#,##0.00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Val val="1"/>
          </c:dLbls>
          <c:cat>
            <c:strRef>
              <c:f>'Inv. by grantee'!$C$20:$F$20</c:f>
              <c:strCache>
                <c:ptCount val="4"/>
                <c:pt idx="0">
                  <c:v>s[lif pBdL, Joj;foL</c:v>
                </c:pt>
                <c:pt idx="1">
                  <c:v>;xsf/L</c:v>
                </c:pt>
                <c:pt idx="2">
                  <c:v>s[ifs ;d"x</c:v>
                </c:pt>
                <c:pt idx="3">
                  <c:v>ahf/ ;ldlt</c:v>
                </c:pt>
              </c:strCache>
            </c:strRef>
          </c:cat>
          <c:val>
            <c:numRef>
              <c:f>'Inv. by grantee'!$C$22:$E$22</c:f>
              <c:numCache>
                <c:formatCode>General</c:formatCode>
                <c:ptCount val="3"/>
                <c:pt idx="0">
                  <c:v>339499186.54000002</c:v>
                </c:pt>
                <c:pt idx="1">
                  <c:v>201616830.42000002</c:v>
                </c:pt>
                <c:pt idx="2">
                  <c:v>83191757.410000011</c:v>
                </c:pt>
              </c:numCache>
            </c:numRef>
          </c:val>
        </c:ser>
        <c:axId val="83505920"/>
        <c:axId val="83507456"/>
      </c:barChart>
      <c:catAx>
        <c:axId val="835059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83507456"/>
        <c:crosses val="autoZero"/>
        <c:auto val="1"/>
        <c:lblAlgn val="ctr"/>
        <c:lblOffset val="100"/>
      </c:catAx>
      <c:valAx>
        <c:axId val="83507456"/>
        <c:scaling>
          <c:orientation val="minMax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3505920"/>
        <c:crosses val="autoZero"/>
        <c:crossBetween val="between"/>
        <c:dispUnits>
          <c:builtInUnit val="million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txPr>
        <a:bodyPr/>
        <a:lstStyle/>
        <a:p>
          <a:pPr>
            <a:defRPr lang="en-GB">
              <a:latin typeface="Preeti" pitchFamily="2" charset="0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7456896551724138"/>
          <c:y val="4.8611111111111112E-2"/>
          <c:w val="0.7931034482758621"/>
          <c:h val="0.89583333333333337"/>
        </c:manualLayout>
      </c:layout>
      <c:bar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Coverage!$B$17:$B$25</c:f>
              <c:strCache>
                <c:ptCount val="9"/>
                <c:pt idx="0">
                  <c:v>hDdf</c:v>
                </c:pt>
                <c:pt idx="1">
                  <c:v>kmnkm"n</c:v>
                </c:pt>
                <c:pt idx="2">
                  <c:v>cb'jf</c:v>
                </c:pt>
                <c:pt idx="3">
                  <c:v>d;'/f]</c:v>
                </c:pt>
                <c:pt idx="4">
                  <c:v>;'uGwafnL</c:v>
                </c:pt>
                <c:pt idx="5">
                  <c:v>cfn'</c:v>
                </c:pt>
                <c:pt idx="6">
                  <c:v>jLpljhg</c:v>
                </c:pt>
                <c:pt idx="7">
                  <c:v>d;nfjfnL</c:v>
                </c:pt>
                <c:pt idx="8">
                  <c:v>t/sf/L</c:v>
                </c:pt>
              </c:strCache>
            </c:strRef>
          </c:cat>
          <c:val>
            <c:numRef>
              <c:f>Coverage!$C$17:$C$25</c:f>
              <c:numCache>
                <c:formatCode>0.00</c:formatCode>
                <c:ptCount val="9"/>
                <c:pt idx="0">
                  <c:v>7378.3266666666668</c:v>
                </c:pt>
                <c:pt idx="1">
                  <c:v>402.49</c:v>
                </c:pt>
                <c:pt idx="2">
                  <c:v>65.449999999999989</c:v>
                </c:pt>
                <c:pt idx="3">
                  <c:v>2230.79</c:v>
                </c:pt>
                <c:pt idx="4">
                  <c:v>0</c:v>
                </c:pt>
                <c:pt idx="5">
                  <c:v>982.94999999999993</c:v>
                </c:pt>
                <c:pt idx="6">
                  <c:v>850.28000000000009</c:v>
                </c:pt>
                <c:pt idx="7">
                  <c:v>416.55</c:v>
                </c:pt>
                <c:pt idx="8">
                  <c:v>2429.8166666666666</c:v>
                </c:pt>
              </c:numCache>
            </c:numRef>
          </c:val>
        </c:ser>
        <c:axId val="98471296"/>
        <c:axId val="98473088"/>
      </c:barChart>
      <c:catAx>
        <c:axId val="98471296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400">
                <a:latin typeface="Preeti" pitchFamily="2" charset="0"/>
              </a:defRPr>
            </a:pPr>
            <a:endParaRPr lang="en-US"/>
          </a:p>
        </c:txPr>
        <c:crossAx val="98473088"/>
        <c:crosses val="autoZero"/>
        <c:auto val="1"/>
        <c:lblAlgn val="ctr"/>
        <c:lblOffset val="100"/>
      </c:catAx>
      <c:valAx>
        <c:axId val="98473088"/>
        <c:scaling>
          <c:orientation val="minMax"/>
        </c:scaling>
        <c:delete val="1"/>
        <c:axPos val="b"/>
        <c:numFmt formatCode="0.00" sourceLinked="1"/>
        <c:tickLblPos val="none"/>
        <c:crossAx val="9847129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'Cat.'!$C$3</c:f>
              <c:strCache>
                <c:ptCount val="1"/>
                <c:pt idx="0">
                  <c:v>pTkfbg ;fdu|Lsf nflu cg'bfg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('Cat.'!$B$4,'Cat.'!$B$7,'Cat.'!$B$10,'Cat.'!$B$11,'Cat.'!$B$12)</c:f>
              <c:strCache>
                <c:ptCount val="5"/>
                <c:pt idx="0">
                  <c:v>a}t8L</c:v>
                </c:pt>
                <c:pt idx="1">
                  <c:v>88]nw'/f</c:v>
                </c:pt>
                <c:pt idx="2">
                  <c:v>bfr'{nf</c:v>
                </c:pt>
                <c:pt idx="3">
                  <c:v>8f]6L</c:v>
                </c:pt>
                <c:pt idx="4">
                  <c:v>s}nfnL</c:v>
                </c:pt>
              </c:strCache>
            </c:strRef>
          </c:cat>
          <c:val>
            <c:numRef>
              <c:f>('Cat.'!$C$4,'Cat.'!$C$7,'Cat.'!$C$10,'Cat.'!$C$11,'Cat.'!$C$12)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22</c:v>
                </c:pt>
                <c:pt idx="3">
                  <c:v>26</c:v>
                </c:pt>
                <c:pt idx="4">
                  <c:v>26</c:v>
                </c:pt>
              </c:numCache>
            </c:numRef>
          </c:val>
        </c:ser>
        <c:ser>
          <c:idx val="1"/>
          <c:order val="1"/>
          <c:tx>
            <c:strRef>
              <c:f>'Cat.'!$D$3</c:f>
              <c:strCache>
                <c:ptCount val="1"/>
                <c:pt idx="0">
                  <c:v>kmfd{ ljsf; tyf k|ljlw cg'bfg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('Cat.'!$B$4,'Cat.'!$B$7,'Cat.'!$B$10,'Cat.'!$B$11,'Cat.'!$B$12)</c:f>
              <c:strCache>
                <c:ptCount val="5"/>
                <c:pt idx="0">
                  <c:v>a}t8L</c:v>
                </c:pt>
                <c:pt idx="1">
                  <c:v>88]nw'/f</c:v>
                </c:pt>
                <c:pt idx="2">
                  <c:v>bfr'{nf</c:v>
                </c:pt>
                <c:pt idx="3">
                  <c:v>8f]6L</c:v>
                </c:pt>
                <c:pt idx="4">
                  <c:v>s}nfnL</c:v>
                </c:pt>
              </c:strCache>
            </c:strRef>
          </c:cat>
          <c:val>
            <c:numRef>
              <c:f>('Cat.'!$D$4,'Cat.'!$D$7,'Cat.'!$D$10,'Cat.'!$D$11,'Cat.'!$D$12)</c:f>
              <c:numCache>
                <c:formatCode>General</c:formatCode>
                <c:ptCount val="5"/>
                <c:pt idx="0">
                  <c:v>19</c:v>
                </c:pt>
                <c:pt idx="1">
                  <c:v>22</c:v>
                </c:pt>
                <c:pt idx="2">
                  <c:v>21</c:v>
                </c:pt>
                <c:pt idx="3">
                  <c:v>8</c:v>
                </c:pt>
                <c:pt idx="4">
                  <c:v>27</c:v>
                </c:pt>
              </c:numCache>
            </c:numRef>
          </c:val>
        </c:ser>
        <c:ser>
          <c:idx val="2"/>
          <c:order val="2"/>
          <c:tx>
            <c:strRef>
              <c:f>'Cat.'!$E$3</c:f>
              <c:strCache>
                <c:ptCount val="1"/>
                <c:pt idx="0">
                  <c:v>pTkfbg pk/fGtsf d"No &gt;[+vfnfdf nufgL cg'bfg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('Cat.'!$B$4,'Cat.'!$B$7,'Cat.'!$B$10,'Cat.'!$B$11,'Cat.'!$B$12)</c:f>
              <c:strCache>
                <c:ptCount val="5"/>
                <c:pt idx="0">
                  <c:v>a}t8L</c:v>
                </c:pt>
                <c:pt idx="1">
                  <c:v>88]nw'/f</c:v>
                </c:pt>
                <c:pt idx="2">
                  <c:v>bfr'{nf</c:v>
                </c:pt>
                <c:pt idx="3">
                  <c:v>8f]6L</c:v>
                </c:pt>
                <c:pt idx="4">
                  <c:v>s}nfnL</c:v>
                </c:pt>
              </c:strCache>
            </c:strRef>
          </c:cat>
          <c:val>
            <c:numRef>
              <c:f>('Cat.'!$E$4,'Cat.'!$E$7,'Cat.'!$E$10,'Cat.'!$E$11,'Cat.'!$E$12)</c:f>
              <c:numCache>
                <c:formatCode>General</c:formatCode>
                <c:ptCount val="5"/>
                <c:pt idx="0">
                  <c:v>4</c:v>
                </c:pt>
                <c:pt idx="1">
                  <c:v>7</c:v>
                </c:pt>
                <c:pt idx="2">
                  <c:v>10</c:v>
                </c:pt>
                <c:pt idx="3">
                  <c:v>4</c:v>
                </c:pt>
                <c:pt idx="4">
                  <c:v>32</c:v>
                </c:pt>
              </c:numCache>
            </c:numRef>
          </c:val>
        </c:ser>
        <c:ser>
          <c:idx val="3"/>
          <c:order val="3"/>
          <c:tx>
            <c:strRef>
              <c:f>'Cat.'!$F$3</c:f>
              <c:strCache>
                <c:ptCount val="1"/>
                <c:pt idx="0">
                  <c:v>hDdf pk cfof]hgf ;+Vof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('Cat.'!$B$4,'Cat.'!$B$7,'Cat.'!$B$10,'Cat.'!$B$11,'Cat.'!$B$12)</c:f>
              <c:strCache>
                <c:ptCount val="5"/>
                <c:pt idx="0">
                  <c:v>a}t8L</c:v>
                </c:pt>
                <c:pt idx="1">
                  <c:v>88]nw'/f</c:v>
                </c:pt>
                <c:pt idx="2">
                  <c:v>bfr'{nf</c:v>
                </c:pt>
                <c:pt idx="3">
                  <c:v>8f]6L</c:v>
                </c:pt>
                <c:pt idx="4">
                  <c:v>s}nfnL</c:v>
                </c:pt>
              </c:strCache>
            </c:strRef>
          </c:cat>
          <c:val>
            <c:numRef>
              <c:f>('Cat.'!$F$4,'Cat.'!$F$7,'Cat.'!$F$10,'Cat.'!$F$11,'Cat.'!$F$12)</c:f>
              <c:numCache>
                <c:formatCode>General</c:formatCode>
                <c:ptCount val="5"/>
                <c:pt idx="0">
                  <c:v>33</c:v>
                </c:pt>
                <c:pt idx="1">
                  <c:v>41</c:v>
                </c:pt>
                <c:pt idx="2">
                  <c:v>53</c:v>
                </c:pt>
                <c:pt idx="3">
                  <c:v>38</c:v>
                </c:pt>
                <c:pt idx="4">
                  <c:v>85</c:v>
                </c:pt>
              </c:numCache>
            </c:numRef>
          </c:val>
        </c:ser>
        <c:axId val="98296576"/>
        <c:axId val="98298112"/>
      </c:barChart>
      <c:catAx>
        <c:axId val="98296576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98298112"/>
        <c:crosses val="autoZero"/>
        <c:auto val="1"/>
        <c:lblAlgn val="ctr"/>
        <c:lblOffset val="100"/>
      </c:catAx>
      <c:valAx>
        <c:axId val="98298112"/>
        <c:scaling>
          <c:orientation val="minMax"/>
        </c:scaling>
        <c:delete val="1"/>
        <c:axPos val="b"/>
        <c:numFmt formatCode="General" sourceLinked="1"/>
        <c:tickLblPos val="none"/>
        <c:crossAx val="9829657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>
                <a:latin typeface="Preeti" pitchFamily="2" charset="0"/>
              </a:defRPr>
            </a:pPr>
            <a:r>
              <a:rPr lang="en-US">
                <a:latin typeface="Preeti" pitchFamily="2" charset="0"/>
              </a:rPr>
              <a:t>pTkfbg nIf -d]6_</a:t>
            </a:r>
          </a:p>
        </c:rich>
      </c:tx>
    </c:title>
    <c:plotArea>
      <c:layout>
        <c:manualLayout>
          <c:layoutTarget val="inner"/>
          <c:xMode val="edge"/>
          <c:yMode val="edge"/>
          <c:x val="0.18266185476815397"/>
          <c:y val="0.10282207239065175"/>
          <c:w val="0.74085214348206474"/>
          <c:h val="0.81466767252895789"/>
        </c:manualLayout>
      </c:layout>
      <c:bar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Prod_TGT!$B$18:$B$29</c:f>
              <c:strCache>
                <c:ptCount val="12"/>
                <c:pt idx="0">
                  <c:v>hDdf</c:v>
                </c:pt>
                <c:pt idx="1">
                  <c:v>kmnkm"n</c:v>
                </c:pt>
                <c:pt idx="2">
                  <c:v>cb'jf</c:v>
                </c:pt>
                <c:pt idx="3">
                  <c:v>dx</c:v>
                </c:pt>
                <c:pt idx="4">
                  <c:v>d;'/f]</c:v>
                </c:pt>
                <c:pt idx="5">
                  <c:v>;'uGwafnL</c:v>
                </c:pt>
                <c:pt idx="6">
                  <c:v>Rofp</c:v>
                </c:pt>
                <c:pt idx="7">
                  <c:v>cfn'</c:v>
                </c:pt>
                <c:pt idx="8">
                  <c:v>jLp cfn'</c:v>
                </c:pt>
                <c:pt idx="9">
                  <c:v>jLpljhg</c:v>
                </c:pt>
                <c:pt idx="10">
                  <c:v>d;nfjfnL</c:v>
                </c:pt>
                <c:pt idx="11">
                  <c:v>t/sf/L</c:v>
                </c:pt>
              </c:strCache>
            </c:strRef>
          </c:cat>
          <c:val>
            <c:numRef>
              <c:f>Prod_TGT!$C$18:$C$29</c:f>
              <c:numCache>
                <c:formatCode>0.00</c:formatCode>
                <c:ptCount val="12"/>
                <c:pt idx="0">
                  <c:v>84881.599999999991</c:v>
                </c:pt>
                <c:pt idx="1">
                  <c:v>1869</c:v>
                </c:pt>
                <c:pt idx="2">
                  <c:v>977.2</c:v>
                </c:pt>
                <c:pt idx="3">
                  <c:v>293.12</c:v>
                </c:pt>
                <c:pt idx="4">
                  <c:v>10129.5</c:v>
                </c:pt>
                <c:pt idx="5">
                  <c:v>430.56000000000012</c:v>
                </c:pt>
                <c:pt idx="6">
                  <c:v>7956.65</c:v>
                </c:pt>
                <c:pt idx="7">
                  <c:v>0</c:v>
                </c:pt>
                <c:pt idx="8">
                  <c:v>2624</c:v>
                </c:pt>
                <c:pt idx="9">
                  <c:v>5084.3</c:v>
                </c:pt>
                <c:pt idx="10">
                  <c:v>6265.71</c:v>
                </c:pt>
                <c:pt idx="11">
                  <c:v>49251.55999999999</c:v>
                </c:pt>
              </c:numCache>
            </c:numRef>
          </c:val>
        </c:ser>
        <c:axId val="53109120"/>
        <c:axId val="53110656"/>
      </c:barChart>
      <c:catAx>
        <c:axId val="5310912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400">
                <a:latin typeface="Preeti" pitchFamily="2" charset="0"/>
              </a:defRPr>
            </a:pPr>
            <a:endParaRPr lang="en-US"/>
          </a:p>
        </c:txPr>
        <c:crossAx val="53110656"/>
        <c:crosses val="autoZero"/>
        <c:auto val="1"/>
        <c:lblAlgn val="ctr"/>
        <c:lblOffset val="100"/>
      </c:catAx>
      <c:valAx>
        <c:axId val="53110656"/>
        <c:scaling>
          <c:orientation val="minMax"/>
        </c:scaling>
        <c:delete val="1"/>
        <c:axPos val="b"/>
        <c:numFmt formatCode="0.00" sourceLinked="1"/>
        <c:tickLblPos val="none"/>
        <c:crossAx val="53109120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'Cat.'!$C$3</c:f>
              <c:strCache>
                <c:ptCount val="1"/>
                <c:pt idx="0">
                  <c:v>pTkfbg ;fdu|Lsf nflu cg'bfg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('Cat.'!$B$5,'Cat.'!$B$6,'Cat.'!$B$8,'Cat.'!$B$9,'Cat.'!$B$13)</c:f>
              <c:strCache>
                <c:ptCount val="5"/>
                <c:pt idx="0">
                  <c:v>afFs]</c:v>
                </c:pt>
                <c:pt idx="1">
                  <c:v>alb{of</c:v>
                </c:pt>
                <c:pt idx="2">
                  <c:v>b}n]v</c:v>
                </c:pt>
                <c:pt idx="3">
                  <c:v>bf+u</c:v>
                </c:pt>
                <c:pt idx="4">
                  <c:v>;'v]{t</c:v>
                </c:pt>
              </c:strCache>
            </c:strRef>
          </c:cat>
          <c:val>
            <c:numRef>
              <c:f>('Cat.'!$C$5,'Cat.'!$C$6,'Cat.'!$C$8,'Cat.'!$C$9,'Cat.'!$C$13)</c:f>
              <c:numCache>
                <c:formatCode>General</c:formatCode>
                <c:ptCount val="5"/>
                <c:pt idx="0">
                  <c:v>11</c:v>
                </c:pt>
                <c:pt idx="1">
                  <c:v>14</c:v>
                </c:pt>
                <c:pt idx="2">
                  <c:v>16</c:v>
                </c:pt>
                <c:pt idx="3">
                  <c:v>24</c:v>
                </c:pt>
                <c:pt idx="4">
                  <c:v>12</c:v>
                </c:pt>
              </c:numCache>
            </c:numRef>
          </c:val>
        </c:ser>
        <c:ser>
          <c:idx val="1"/>
          <c:order val="1"/>
          <c:tx>
            <c:strRef>
              <c:f>'Cat.'!$D$3</c:f>
              <c:strCache>
                <c:ptCount val="1"/>
                <c:pt idx="0">
                  <c:v>kmfd{ ljsf; tyf k|ljlw cg'bfg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('Cat.'!$B$5,'Cat.'!$B$6,'Cat.'!$B$8,'Cat.'!$B$9,'Cat.'!$B$13)</c:f>
              <c:strCache>
                <c:ptCount val="5"/>
                <c:pt idx="0">
                  <c:v>afFs]</c:v>
                </c:pt>
                <c:pt idx="1">
                  <c:v>alb{of</c:v>
                </c:pt>
                <c:pt idx="2">
                  <c:v>b}n]v</c:v>
                </c:pt>
                <c:pt idx="3">
                  <c:v>bf+u</c:v>
                </c:pt>
                <c:pt idx="4">
                  <c:v>;'v]{t</c:v>
                </c:pt>
              </c:strCache>
            </c:strRef>
          </c:cat>
          <c:val>
            <c:numRef>
              <c:f>('Cat.'!$D$5,'Cat.'!$D$6,'Cat.'!$D$8,'Cat.'!$D$9,'Cat.'!$D$13)</c:f>
              <c:numCache>
                <c:formatCode>General</c:formatCode>
                <c:ptCount val="5"/>
                <c:pt idx="0">
                  <c:v>22</c:v>
                </c:pt>
                <c:pt idx="1">
                  <c:v>20</c:v>
                </c:pt>
                <c:pt idx="2">
                  <c:v>22</c:v>
                </c:pt>
                <c:pt idx="3">
                  <c:v>35</c:v>
                </c:pt>
                <c:pt idx="4">
                  <c:v>29</c:v>
                </c:pt>
              </c:numCache>
            </c:numRef>
          </c:val>
        </c:ser>
        <c:ser>
          <c:idx val="2"/>
          <c:order val="2"/>
          <c:tx>
            <c:strRef>
              <c:f>'Cat.'!$E$3</c:f>
              <c:strCache>
                <c:ptCount val="1"/>
                <c:pt idx="0">
                  <c:v>pTkfbg pk/fGtsf d"No &gt;[+vfnfdf nufgL cg'bfg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('Cat.'!$B$5,'Cat.'!$B$6,'Cat.'!$B$8,'Cat.'!$B$9,'Cat.'!$B$13)</c:f>
              <c:strCache>
                <c:ptCount val="5"/>
                <c:pt idx="0">
                  <c:v>afFs]</c:v>
                </c:pt>
                <c:pt idx="1">
                  <c:v>alb{of</c:v>
                </c:pt>
                <c:pt idx="2">
                  <c:v>b}n]v</c:v>
                </c:pt>
                <c:pt idx="3">
                  <c:v>bf+u</c:v>
                </c:pt>
                <c:pt idx="4">
                  <c:v>;'v]{t</c:v>
                </c:pt>
              </c:strCache>
            </c:strRef>
          </c:cat>
          <c:val>
            <c:numRef>
              <c:f>('Cat.'!$E$5,'Cat.'!$E$6,'Cat.'!$E$8,'Cat.'!$E$9,'Cat.'!$E$13)</c:f>
              <c:numCache>
                <c:formatCode>General</c:formatCode>
                <c:ptCount val="5"/>
                <c:pt idx="0">
                  <c:v>18</c:v>
                </c:pt>
                <c:pt idx="1">
                  <c:v>8</c:v>
                </c:pt>
                <c:pt idx="2">
                  <c:v>2</c:v>
                </c:pt>
                <c:pt idx="3">
                  <c:v>22</c:v>
                </c:pt>
                <c:pt idx="4">
                  <c:v>2</c:v>
                </c:pt>
              </c:numCache>
            </c:numRef>
          </c:val>
        </c:ser>
        <c:ser>
          <c:idx val="3"/>
          <c:order val="3"/>
          <c:tx>
            <c:strRef>
              <c:f>'Cat.'!$F$3</c:f>
              <c:strCache>
                <c:ptCount val="1"/>
                <c:pt idx="0">
                  <c:v>hDdf pk cfof]hgf ;+Vof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('Cat.'!$B$5,'Cat.'!$B$6,'Cat.'!$B$8,'Cat.'!$B$9,'Cat.'!$B$13)</c:f>
              <c:strCache>
                <c:ptCount val="5"/>
                <c:pt idx="0">
                  <c:v>afFs]</c:v>
                </c:pt>
                <c:pt idx="1">
                  <c:v>alb{of</c:v>
                </c:pt>
                <c:pt idx="2">
                  <c:v>b}n]v</c:v>
                </c:pt>
                <c:pt idx="3">
                  <c:v>bf+u</c:v>
                </c:pt>
                <c:pt idx="4">
                  <c:v>;'v]{t</c:v>
                </c:pt>
              </c:strCache>
            </c:strRef>
          </c:cat>
          <c:val>
            <c:numRef>
              <c:f>('Cat.'!$F$5,'Cat.'!$F$6,'Cat.'!$F$8,'Cat.'!$F$9,'Cat.'!$F$13)</c:f>
              <c:numCache>
                <c:formatCode>General</c:formatCode>
                <c:ptCount val="5"/>
                <c:pt idx="0">
                  <c:v>51</c:v>
                </c:pt>
                <c:pt idx="1">
                  <c:v>42</c:v>
                </c:pt>
                <c:pt idx="2">
                  <c:v>40</c:v>
                </c:pt>
                <c:pt idx="3">
                  <c:v>81</c:v>
                </c:pt>
                <c:pt idx="4">
                  <c:v>43</c:v>
                </c:pt>
              </c:numCache>
            </c:numRef>
          </c:val>
        </c:ser>
        <c:axId val="98350208"/>
        <c:axId val="98351744"/>
      </c:barChart>
      <c:catAx>
        <c:axId val="98350208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98351744"/>
        <c:crosses val="autoZero"/>
        <c:auto val="1"/>
        <c:lblAlgn val="ctr"/>
        <c:lblOffset val="100"/>
      </c:catAx>
      <c:valAx>
        <c:axId val="98351744"/>
        <c:scaling>
          <c:orientation val="minMax"/>
        </c:scaling>
        <c:delete val="1"/>
        <c:axPos val="b"/>
        <c:numFmt formatCode="General" sourceLinked="1"/>
        <c:tickLblPos val="none"/>
        <c:crossAx val="98350208"/>
        <c:crosses val="autoZero"/>
        <c:crossBetween val="between"/>
      </c:valAx>
    </c:plotArea>
    <c:legend>
      <c:legendPos val="r"/>
      <c:txPr>
        <a:bodyPr/>
        <a:lstStyle/>
        <a:p>
          <a:pPr>
            <a:defRPr lang="en-GB">
              <a:latin typeface="Preeti" pitchFamily="2" charset="0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'Cat.'!$B$4:$B$13</c:f>
              <c:strCache>
                <c:ptCount val="10"/>
                <c:pt idx="0">
                  <c:v>a}t8L</c:v>
                </c:pt>
                <c:pt idx="1">
                  <c:v>afFs]</c:v>
                </c:pt>
                <c:pt idx="2">
                  <c:v>alb{of</c:v>
                </c:pt>
                <c:pt idx="3">
                  <c:v>88]nw'/f</c:v>
                </c:pt>
                <c:pt idx="4">
                  <c:v>b}n]v</c:v>
                </c:pt>
                <c:pt idx="5">
                  <c:v>bf+u</c:v>
                </c:pt>
                <c:pt idx="6">
                  <c:v>bfr'{nf</c:v>
                </c:pt>
                <c:pt idx="7">
                  <c:v>8f]6L</c:v>
                </c:pt>
                <c:pt idx="8">
                  <c:v>s}nfnL</c:v>
                </c:pt>
                <c:pt idx="9">
                  <c:v>;'v]{t</c:v>
                </c:pt>
              </c:strCache>
            </c:strRef>
          </c:cat>
          <c:val>
            <c:numRef>
              <c:f>'Cat.'!$F$4:$F$13</c:f>
              <c:numCache>
                <c:formatCode>General</c:formatCode>
                <c:ptCount val="10"/>
                <c:pt idx="0">
                  <c:v>33</c:v>
                </c:pt>
                <c:pt idx="1">
                  <c:v>51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81</c:v>
                </c:pt>
                <c:pt idx="6">
                  <c:v>53</c:v>
                </c:pt>
                <c:pt idx="7">
                  <c:v>38</c:v>
                </c:pt>
                <c:pt idx="8">
                  <c:v>85</c:v>
                </c:pt>
                <c:pt idx="9">
                  <c:v>43</c:v>
                </c:pt>
              </c:numCache>
            </c:numRef>
          </c:val>
        </c:ser>
        <c:axId val="98449664"/>
        <c:axId val="98455552"/>
      </c:barChart>
      <c:catAx>
        <c:axId val="9844966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>
                <a:latin typeface="Preeti" pitchFamily="2" charset="0"/>
              </a:defRPr>
            </a:pPr>
            <a:endParaRPr lang="en-US"/>
          </a:p>
        </c:txPr>
        <c:crossAx val="98455552"/>
        <c:crosses val="autoZero"/>
        <c:auto val="1"/>
        <c:lblAlgn val="ctr"/>
        <c:lblOffset val="100"/>
      </c:catAx>
      <c:valAx>
        <c:axId val="98455552"/>
        <c:scaling>
          <c:orientation val="minMax"/>
        </c:scaling>
        <c:delete val="1"/>
        <c:axPos val="b"/>
        <c:numFmt formatCode="General" sourceLinked="1"/>
        <c:tickLblPos val="none"/>
        <c:crossAx val="9844966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23700218722659669"/>
          <c:y val="5.0925925925925923E-2"/>
          <c:w val="0.70576859142607173"/>
          <c:h val="0.79869969378827643"/>
        </c:manualLayout>
      </c:layout>
      <c:barChart>
        <c:barDir val="bar"/>
        <c:grouping val="clustered"/>
        <c:ser>
          <c:idx val="0"/>
          <c:order val="0"/>
          <c:tx>
            <c:strRef>
              <c:f>Sta.!$I$7</c:f>
              <c:strCache>
                <c:ptCount val="1"/>
                <c:pt idx="0">
                  <c:v>dWoklZrd If]q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Sta.!$H$8:$H$10</c:f>
              <c:strCache>
                <c:ptCount val="3"/>
                <c:pt idx="0">
                  <c:v>;DkGg</c:v>
                </c:pt>
                <c:pt idx="1">
                  <c:v>rfn"</c:v>
                </c:pt>
                <c:pt idx="2">
                  <c:v>hDdf</c:v>
                </c:pt>
              </c:strCache>
            </c:strRef>
          </c:cat>
          <c:val>
            <c:numRef>
              <c:f>Sta.!$I$8:$I$10</c:f>
              <c:numCache>
                <c:formatCode>General</c:formatCode>
                <c:ptCount val="3"/>
                <c:pt idx="0">
                  <c:v>73</c:v>
                </c:pt>
                <c:pt idx="1">
                  <c:v>184</c:v>
                </c:pt>
                <c:pt idx="2">
                  <c:v>257</c:v>
                </c:pt>
              </c:numCache>
            </c:numRef>
          </c:val>
        </c:ser>
        <c:ser>
          <c:idx val="1"/>
          <c:order val="1"/>
          <c:tx>
            <c:strRef>
              <c:f>Sta.!$J$7</c:f>
              <c:strCache>
                <c:ptCount val="1"/>
                <c:pt idx="0">
                  <c:v>;'b'/klZrd If]q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Sta.!$H$8:$H$10</c:f>
              <c:strCache>
                <c:ptCount val="3"/>
                <c:pt idx="0">
                  <c:v>;DkGg</c:v>
                </c:pt>
                <c:pt idx="1">
                  <c:v>rfn"</c:v>
                </c:pt>
                <c:pt idx="2">
                  <c:v>hDdf</c:v>
                </c:pt>
              </c:strCache>
            </c:strRef>
          </c:cat>
          <c:val>
            <c:numRef>
              <c:f>Sta.!$J$8:$J$10</c:f>
              <c:numCache>
                <c:formatCode>General</c:formatCode>
                <c:ptCount val="3"/>
                <c:pt idx="0">
                  <c:v>75</c:v>
                </c:pt>
                <c:pt idx="1">
                  <c:v>175</c:v>
                </c:pt>
                <c:pt idx="2">
                  <c:v>250</c:v>
                </c:pt>
              </c:numCache>
            </c:numRef>
          </c:val>
        </c:ser>
        <c:ser>
          <c:idx val="2"/>
          <c:order val="2"/>
          <c:tx>
            <c:strRef>
              <c:f>Sta.!$K$7</c:f>
              <c:strCache>
                <c:ptCount val="1"/>
                <c:pt idx="0">
                  <c:v>hDdf pk cfof]hgf ;+Vof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Sta.!$H$8:$H$10</c:f>
              <c:strCache>
                <c:ptCount val="3"/>
                <c:pt idx="0">
                  <c:v>;DkGg</c:v>
                </c:pt>
                <c:pt idx="1">
                  <c:v>rfn"</c:v>
                </c:pt>
                <c:pt idx="2">
                  <c:v>hDdf</c:v>
                </c:pt>
              </c:strCache>
            </c:strRef>
          </c:cat>
          <c:val>
            <c:numRef>
              <c:f>Sta.!$K$8:$K$10</c:f>
              <c:numCache>
                <c:formatCode>General</c:formatCode>
                <c:ptCount val="3"/>
                <c:pt idx="0">
                  <c:v>148</c:v>
                </c:pt>
                <c:pt idx="1">
                  <c:v>359</c:v>
                </c:pt>
                <c:pt idx="2">
                  <c:v>507</c:v>
                </c:pt>
              </c:numCache>
            </c:numRef>
          </c:val>
        </c:ser>
        <c:axId val="72622080"/>
        <c:axId val="72623616"/>
      </c:barChart>
      <c:catAx>
        <c:axId val="7262208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200">
                <a:latin typeface="Preeti" pitchFamily="2" charset="0"/>
              </a:defRPr>
            </a:pPr>
            <a:endParaRPr lang="en-US"/>
          </a:p>
        </c:txPr>
        <c:crossAx val="72623616"/>
        <c:crosses val="autoZero"/>
        <c:auto val="1"/>
        <c:lblAlgn val="ctr"/>
        <c:lblOffset val="100"/>
      </c:catAx>
      <c:valAx>
        <c:axId val="72623616"/>
        <c:scaling>
          <c:orientation val="minMax"/>
        </c:scaling>
        <c:delete val="1"/>
        <c:axPos val="b"/>
        <c:numFmt formatCode="General" sourceLinked="1"/>
        <c:tickLblPos val="none"/>
        <c:crossAx val="72622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9552909011373576"/>
          <c:y val="0.20775736366287548"/>
          <c:w val="0.99774715660542435"/>
          <c:h val="0.45148439778361038"/>
        </c:manualLayout>
      </c:layout>
      <c:txPr>
        <a:bodyPr/>
        <a:lstStyle/>
        <a:p>
          <a:pPr>
            <a:defRPr sz="1200">
              <a:latin typeface="Preeti" pitchFamily="2" charset="0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Bud_Stat!$C$22</c:f>
              <c:strCache>
                <c:ptCount val="1"/>
                <c:pt idx="0">
                  <c:v>:jLs[t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Bud_Stat!$D$21:$F$21</c:f>
              <c:strCache>
                <c:ptCount val="3"/>
                <c:pt idx="0">
                  <c:v>dWoklZrd If]q</c:v>
                </c:pt>
                <c:pt idx="1">
                  <c:v>;'b'/klZrd If]q</c:v>
                </c:pt>
                <c:pt idx="2">
                  <c:v>hDdf</c:v>
                </c:pt>
              </c:strCache>
            </c:strRef>
          </c:cat>
          <c:val>
            <c:numRef>
              <c:f>Bud_Stat!$D$22:$F$22</c:f>
              <c:numCache>
                <c:formatCode>0.00</c:formatCode>
                <c:ptCount val="3"/>
                <c:pt idx="0">
                  <c:v>799959309.37299991</c:v>
                </c:pt>
                <c:pt idx="1">
                  <c:v>651826595.32000005</c:v>
                </c:pt>
                <c:pt idx="2">
                  <c:v>1451785904.6929998</c:v>
                </c:pt>
              </c:numCache>
            </c:numRef>
          </c:val>
        </c:ser>
        <c:ser>
          <c:idx val="1"/>
          <c:order val="1"/>
          <c:tx>
            <c:strRef>
              <c:f>Bud_Stat!$C$23</c:f>
              <c:strCache>
                <c:ptCount val="1"/>
                <c:pt idx="0">
                  <c:v>lgsf;f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Bud_Stat!$D$21:$F$21</c:f>
              <c:strCache>
                <c:ptCount val="3"/>
                <c:pt idx="0">
                  <c:v>dWoklZrd If]q</c:v>
                </c:pt>
                <c:pt idx="1">
                  <c:v>;'b'/klZrd If]q</c:v>
                </c:pt>
                <c:pt idx="2">
                  <c:v>hDdf</c:v>
                </c:pt>
              </c:strCache>
            </c:strRef>
          </c:cat>
          <c:val>
            <c:numRef>
              <c:f>Bud_Stat!$D$23:$F$23</c:f>
              <c:numCache>
                <c:formatCode>0.00</c:formatCode>
                <c:ptCount val="3"/>
                <c:pt idx="0">
                  <c:v>298348488.02999997</c:v>
                </c:pt>
                <c:pt idx="1">
                  <c:v>223901780.84</c:v>
                </c:pt>
                <c:pt idx="2">
                  <c:v>522250268.87</c:v>
                </c:pt>
              </c:numCache>
            </c:numRef>
          </c:val>
        </c:ser>
        <c:axId val="98074624"/>
        <c:axId val="98076160"/>
      </c:barChart>
      <c:catAx>
        <c:axId val="980746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98076160"/>
        <c:crosses val="autoZero"/>
        <c:auto val="1"/>
        <c:lblAlgn val="ctr"/>
        <c:lblOffset val="100"/>
      </c:catAx>
      <c:valAx>
        <c:axId val="98076160"/>
        <c:scaling>
          <c:orientation val="minMax"/>
        </c:scaling>
        <c:delete val="1"/>
        <c:axPos val="l"/>
        <c:numFmt formatCode="0.00" sourceLinked="1"/>
        <c:tickLblPos val="none"/>
        <c:crossAx val="98074624"/>
        <c:crosses val="autoZero"/>
        <c:crossBetween val="between"/>
        <c:dispUnits>
          <c:builtInUnit val="millions"/>
          <c:dispUnitsLbl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txPr>
        <a:bodyPr/>
        <a:lstStyle/>
        <a:p>
          <a:pPr>
            <a:defRPr lang="en-GB">
              <a:latin typeface="Preeti" pitchFamily="2" charset="0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tx>
            <c:strRef>
              <c:f>Bud_Stat!$I$17</c:f>
              <c:strCache>
                <c:ptCount val="1"/>
                <c:pt idx="0">
                  <c:v>:jLs[t</c:v>
                </c:pt>
              </c:strCache>
            </c:strRef>
          </c:tx>
          <c:dLbls>
            <c:numFmt formatCode="#,##0.00" sourceLinked="0"/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(Bud_Stat!$H$19,Bud_Stat!$H$20,Bud_Stat!$H$22,Bud_Stat!$H$23,Bud_Stat!$H$27)</c:f>
              <c:strCache>
                <c:ptCount val="5"/>
                <c:pt idx="0">
                  <c:v>afFs]</c:v>
                </c:pt>
                <c:pt idx="1">
                  <c:v>alb{of</c:v>
                </c:pt>
                <c:pt idx="2">
                  <c:v>b}n]v</c:v>
                </c:pt>
                <c:pt idx="3">
                  <c:v>bf+u</c:v>
                </c:pt>
                <c:pt idx="4">
                  <c:v>;'v]{t</c:v>
                </c:pt>
              </c:strCache>
            </c:strRef>
          </c:cat>
          <c:val>
            <c:numRef>
              <c:f>(Bud_Stat!$I$19,Bud_Stat!$I$20,Bud_Stat!$I$22,Bud_Stat!$I$23,Bud_Stat!$I$27)</c:f>
              <c:numCache>
                <c:formatCode>General</c:formatCode>
                <c:ptCount val="5"/>
                <c:pt idx="0">
                  <c:v>229923800.65299994</c:v>
                </c:pt>
                <c:pt idx="1">
                  <c:v>135471934.44999999</c:v>
                </c:pt>
                <c:pt idx="2">
                  <c:v>70272666.689999983</c:v>
                </c:pt>
                <c:pt idx="3">
                  <c:v>283426224.08000004</c:v>
                </c:pt>
                <c:pt idx="4">
                  <c:v>80864683.5</c:v>
                </c:pt>
              </c:numCache>
            </c:numRef>
          </c:val>
        </c:ser>
        <c:ser>
          <c:idx val="1"/>
          <c:order val="1"/>
          <c:tx>
            <c:strRef>
              <c:f>Bud_Stat!$J$17</c:f>
              <c:strCache>
                <c:ptCount val="1"/>
                <c:pt idx="0">
                  <c:v>lgsf;f</c:v>
                </c:pt>
              </c:strCache>
            </c:strRef>
          </c:tx>
          <c:dLbls>
            <c:numFmt formatCode="#,##0.00" sourceLinked="0"/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(Bud_Stat!$H$19,Bud_Stat!$H$20,Bud_Stat!$H$22,Bud_Stat!$H$23,Bud_Stat!$H$27)</c:f>
              <c:strCache>
                <c:ptCount val="5"/>
                <c:pt idx="0">
                  <c:v>afFs]</c:v>
                </c:pt>
                <c:pt idx="1">
                  <c:v>alb{of</c:v>
                </c:pt>
                <c:pt idx="2">
                  <c:v>b}n]v</c:v>
                </c:pt>
                <c:pt idx="3">
                  <c:v>bf+u</c:v>
                </c:pt>
                <c:pt idx="4">
                  <c:v>;'v]{t</c:v>
                </c:pt>
              </c:strCache>
            </c:strRef>
          </c:cat>
          <c:val>
            <c:numRef>
              <c:f>(Bud_Stat!$J$19,Bud_Stat!$J$20,Bud_Stat!$J$22,Bud_Stat!$J$23,Bud_Stat!$J$27)</c:f>
              <c:numCache>
                <c:formatCode>General</c:formatCode>
                <c:ptCount val="5"/>
                <c:pt idx="0">
                  <c:v>62850616.82</c:v>
                </c:pt>
                <c:pt idx="1">
                  <c:v>49425657.989999987</c:v>
                </c:pt>
                <c:pt idx="2">
                  <c:v>39099884.049999997</c:v>
                </c:pt>
                <c:pt idx="3">
                  <c:v>110345773.58</c:v>
                </c:pt>
                <c:pt idx="4">
                  <c:v>36626555.589999996</c:v>
                </c:pt>
              </c:numCache>
            </c:numRef>
          </c:val>
        </c:ser>
        <c:axId val="98105984"/>
        <c:axId val="98120064"/>
      </c:barChart>
      <c:catAx>
        <c:axId val="9810598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98120064"/>
        <c:crosses val="autoZero"/>
        <c:auto val="1"/>
        <c:lblAlgn val="ctr"/>
        <c:lblOffset val="100"/>
      </c:catAx>
      <c:valAx>
        <c:axId val="98120064"/>
        <c:scaling>
          <c:orientation val="minMax"/>
        </c:scaling>
        <c:delete val="1"/>
        <c:axPos val="b"/>
        <c:numFmt formatCode="General" sourceLinked="1"/>
        <c:tickLblPos val="none"/>
        <c:crossAx val="98105984"/>
        <c:crosses val="autoZero"/>
        <c:crossBetween val="between"/>
        <c:dispUnits>
          <c:builtInUnit val="millions"/>
          <c:dispUnitsLbl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txPr>
        <a:bodyPr/>
        <a:lstStyle/>
        <a:p>
          <a:pPr>
            <a:defRPr lang="en-GB">
              <a:latin typeface="Preeti" pitchFamily="2" charset="0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8236588642704"/>
          <c:y val="5.208350994028707E-2"/>
          <c:w val="0.73947968151114873"/>
          <c:h val="0.79166935109236347"/>
        </c:manualLayout>
      </c:layout>
      <c:barChart>
        <c:barDir val="bar"/>
        <c:grouping val="clustered"/>
        <c:ser>
          <c:idx val="0"/>
          <c:order val="0"/>
          <c:tx>
            <c:strRef>
              <c:f>Bud_Stat!$I$17</c:f>
              <c:strCache>
                <c:ptCount val="1"/>
                <c:pt idx="0">
                  <c:v>:jLs[t</c:v>
                </c:pt>
              </c:strCache>
            </c:strRef>
          </c:tx>
          <c:dLbls>
            <c:numFmt formatCode="#,##0.00" sourceLinked="0"/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(Bud_Stat!$H$18,Bud_Stat!$H$21,Bud_Stat!$H$24:$H$26)</c:f>
              <c:strCache>
                <c:ptCount val="5"/>
                <c:pt idx="0">
                  <c:v>a}t8L</c:v>
                </c:pt>
                <c:pt idx="1">
                  <c:v>88]nw'/f</c:v>
                </c:pt>
                <c:pt idx="2">
                  <c:v>bfr'{nf</c:v>
                </c:pt>
                <c:pt idx="3">
                  <c:v>8f]6L</c:v>
                </c:pt>
                <c:pt idx="4">
                  <c:v>s}nfnL</c:v>
                </c:pt>
              </c:strCache>
            </c:strRef>
          </c:cat>
          <c:val>
            <c:numRef>
              <c:f>(Bud_Stat!$I$18,Bud_Stat!$I$21,Bud_Stat!$I$24:$I$26)</c:f>
              <c:numCache>
                <c:formatCode>General</c:formatCode>
                <c:ptCount val="5"/>
                <c:pt idx="0">
                  <c:v>46511674.11999999</c:v>
                </c:pt>
                <c:pt idx="1">
                  <c:v>121538401.25000001</c:v>
                </c:pt>
                <c:pt idx="2">
                  <c:v>76920513.989999995</c:v>
                </c:pt>
                <c:pt idx="3">
                  <c:v>41251932.690000005</c:v>
                </c:pt>
                <c:pt idx="4">
                  <c:v>365604073.27000004</c:v>
                </c:pt>
              </c:numCache>
            </c:numRef>
          </c:val>
        </c:ser>
        <c:ser>
          <c:idx val="1"/>
          <c:order val="1"/>
          <c:tx>
            <c:strRef>
              <c:f>Bud_Stat!$J$17</c:f>
              <c:strCache>
                <c:ptCount val="1"/>
                <c:pt idx="0">
                  <c:v>lgsf;f</c:v>
                </c:pt>
              </c:strCache>
            </c:strRef>
          </c:tx>
          <c:dLbls>
            <c:numFmt formatCode="#,##0.00" sourceLinked="0"/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(Bud_Stat!$H$18,Bud_Stat!$H$21,Bud_Stat!$H$24:$H$26)</c:f>
              <c:strCache>
                <c:ptCount val="5"/>
                <c:pt idx="0">
                  <c:v>a}t8L</c:v>
                </c:pt>
                <c:pt idx="1">
                  <c:v>88]nw'/f</c:v>
                </c:pt>
                <c:pt idx="2">
                  <c:v>bfr'{nf</c:v>
                </c:pt>
                <c:pt idx="3">
                  <c:v>8f]6L</c:v>
                </c:pt>
                <c:pt idx="4">
                  <c:v>s}nfnL</c:v>
                </c:pt>
              </c:strCache>
            </c:strRef>
          </c:cat>
          <c:val>
            <c:numRef>
              <c:f>(Bud_Stat!$J$18,Bud_Stat!$J$21,Bud_Stat!$J$24:$J$26)</c:f>
              <c:numCache>
                <c:formatCode>General</c:formatCode>
                <c:ptCount val="5"/>
                <c:pt idx="0">
                  <c:v>20686420.41</c:v>
                </c:pt>
                <c:pt idx="1">
                  <c:v>56577303.210000008</c:v>
                </c:pt>
                <c:pt idx="2">
                  <c:v>30843193.670000002</c:v>
                </c:pt>
                <c:pt idx="3">
                  <c:v>20341311.779999994</c:v>
                </c:pt>
                <c:pt idx="4">
                  <c:v>95453551.770000011</c:v>
                </c:pt>
              </c:numCache>
            </c:numRef>
          </c:val>
        </c:ser>
        <c:axId val="98153984"/>
        <c:axId val="98155520"/>
      </c:barChart>
      <c:catAx>
        <c:axId val="98153984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n-GB">
                <a:latin typeface="Preeti" pitchFamily="2" charset="0"/>
              </a:defRPr>
            </a:pPr>
            <a:endParaRPr lang="en-US"/>
          </a:p>
        </c:txPr>
        <c:crossAx val="98155520"/>
        <c:crosses val="autoZero"/>
        <c:auto val="1"/>
        <c:lblAlgn val="ctr"/>
        <c:lblOffset val="100"/>
      </c:catAx>
      <c:valAx>
        <c:axId val="98155520"/>
        <c:scaling>
          <c:orientation val="minMax"/>
        </c:scaling>
        <c:delete val="1"/>
        <c:axPos val="b"/>
        <c:numFmt formatCode="General" sourceLinked="1"/>
        <c:tickLblPos val="none"/>
        <c:crossAx val="98153984"/>
        <c:crosses val="autoZero"/>
        <c:crossBetween val="between"/>
        <c:dispUnits>
          <c:builtInUnit val="millions"/>
          <c:dispUnitsLbl>
            <c:txPr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txPr>
        <a:bodyPr/>
        <a:lstStyle/>
        <a:p>
          <a:pPr>
            <a:defRPr lang="en-GB">
              <a:latin typeface="Preeti" pitchFamily="2" charset="0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756198347107438"/>
          <c:y val="4.8611111111111112E-2"/>
          <c:w val="0.5723140495867769"/>
          <c:h val="0.89583333333333337"/>
        </c:manualLayout>
      </c:layout>
      <c:barChart>
        <c:barDir val="bar"/>
        <c:grouping val="clustered"/>
        <c:ser>
          <c:idx val="0"/>
          <c:order val="0"/>
          <c:tx>
            <c:strRef>
              <c:f>Bud_Stat!$C$40</c:f>
              <c:strCache>
                <c:ptCount val="1"/>
                <c:pt idx="0">
                  <c:v>hDdf vr{</c:v>
                </c:pt>
              </c:strCache>
            </c:strRef>
          </c:tx>
          <c:dLbls>
            <c:numFmt formatCode="#,,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Bud_Stat!$B$41:$B$43</c:f>
              <c:strCache>
                <c:ptCount val="3"/>
                <c:pt idx="0">
                  <c:v>cfof]hgf</c:v>
                </c:pt>
                <c:pt idx="1">
                  <c:v>cg'bfgu|fxL</c:v>
                </c:pt>
                <c:pt idx="2">
                  <c:v>hDdf</c:v>
                </c:pt>
              </c:strCache>
            </c:strRef>
          </c:cat>
          <c:val>
            <c:numRef>
              <c:f>Bud_Stat!$C$41:$C$43</c:f>
              <c:numCache>
                <c:formatCode>0.00</c:formatCode>
                <c:ptCount val="3"/>
                <c:pt idx="0">
                  <c:v>522250268.86999995</c:v>
                </c:pt>
                <c:pt idx="1">
                  <c:v>0</c:v>
                </c:pt>
                <c:pt idx="2">
                  <c:v>522250268.86999995</c:v>
                </c:pt>
              </c:numCache>
            </c:numRef>
          </c:val>
        </c:ser>
        <c:ser>
          <c:idx val="1"/>
          <c:order val="1"/>
          <c:tx>
            <c:strRef>
              <c:f>Bud_Stat!$D$40</c:f>
              <c:strCache>
                <c:ptCount val="1"/>
                <c:pt idx="0">
                  <c:v>;+emf}tf /sd</c:v>
                </c:pt>
              </c:strCache>
            </c:strRef>
          </c:tx>
          <c:dLbls>
            <c:numFmt formatCode="#,," sourceLinked="0"/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Fontasy Himali"/>
                    <a:ea typeface="Fontasy Himali"/>
                    <a:cs typeface="Fontasy Himali"/>
                  </a:defRPr>
                </a:pPr>
                <a:endParaRPr lang="en-US"/>
              </a:p>
            </c:txPr>
            <c:showVal val="1"/>
          </c:dLbls>
          <c:cat>
            <c:strRef>
              <c:f>Bud_Stat!$B$41:$B$43</c:f>
              <c:strCache>
                <c:ptCount val="3"/>
                <c:pt idx="0">
                  <c:v>cfof]hgf</c:v>
                </c:pt>
                <c:pt idx="1">
                  <c:v>cg'bfgu|fxL</c:v>
                </c:pt>
                <c:pt idx="2">
                  <c:v>hDdf</c:v>
                </c:pt>
              </c:strCache>
            </c:strRef>
          </c:cat>
          <c:val>
            <c:numRef>
              <c:f>Bud_Stat!$D$41:$D$43</c:f>
              <c:numCache>
                <c:formatCode>0.00</c:formatCode>
                <c:ptCount val="3"/>
                <c:pt idx="0">
                  <c:v>1451785904.6930001</c:v>
                </c:pt>
                <c:pt idx="1">
                  <c:v>2102907195.51</c:v>
                </c:pt>
                <c:pt idx="2">
                  <c:v>3554693100.2030001</c:v>
                </c:pt>
              </c:numCache>
            </c:numRef>
          </c:val>
        </c:ser>
        <c:axId val="98193792"/>
        <c:axId val="98195328"/>
      </c:barChart>
      <c:catAx>
        <c:axId val="98193792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400">
                <a:latin typeface="Preeti" pitchFamily="2" charset="0"/>
              </a:defRPr>
            </a:pPr>
            <a:endParaRPr lang="en-US"/>
          </a:p>
        </c:txPr>
        <c:crossAx val="98195328"/>
        <c:crosses val="autoZero"/>
        <c:auto val="1"/>
        <c:lblAlgn val="ctr"/>
        <c:lblOffset val="100"/>
      </c:catAx>
      <c:valAx>
        <c:axId val="98195328"/>
        <c:scaling>
          <c:orientation val="minMax"/>
        </c:scaling>
        <c:delete val="1"/>
        <c:axPos val="b"/>
        <c:numFmt formatCode="0.00" sourceLinked="1"/>
        <c:tickLblPos val="none"/>
        <c:crossAx val="98193792"/>
        <c:crosses val="autoZero"/>
        <c:crossBetween val="between"/>
      </c:valAx>
    </c:plotArea>
    <c:legend>
      <c:legendPos val="r"/>
      <c:txPr>
        <a:bodyPr/>
        <a:lstStyle/>
        <a:p>
          <a:pPr>
            <a:defRPr sz="1400">
              <a:latin typeface="Preeti" pitchFamily="2" charset="0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" name="TextBox 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" name="TextBox 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" name="TextBox 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5" name="TextBox 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6" name="TextBox 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7" name="TextBox 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8" name="TextBox 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9" name="TextBox 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0" name="TextBox 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1" name="TextBox 1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2" name="TextBox 1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3" name="TextBox 1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4" name="TextBox 1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5" name="TextBox 1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6" name="TextBox 1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7" name="TextBox 1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8" name="TextBox 1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9" name="TextBox 1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0" name="TextBox 1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1" name="TextBox 2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2" name="TextBox 2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3" name="TextBox 2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4" name="TextBox 2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5" name="TextBox 2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6" name="TextBox 2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7" name="TextBox 2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8" name="TextBox 2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9" name="TextBox 2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0" name="TextBox 2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1" name="TextBox 3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2" name="TextBox 3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3" name="TextBox 3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4" name="TextBox 3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5" name="TextBox 3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6" name="TextBox 3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7" name="TextBox 3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8" name="TextBox 3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9" name="TextBox 3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0" name="TextBox 3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1" name="TextBox 4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2" name="TextBox 4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3" name="TextBox 4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4" name="TextBox 4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5" name="TextBox 4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6" name="TextBox 4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7" name="TextBox 4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8" name="TextBox 4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9" name="TextBox 4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50" name="TextBox 4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51" name="TextBox 5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52" name="TextBox 5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53" name="TextBox 5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54" name="TextBox 5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55" name="TextBox 5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56" name="TextBox 5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57" name="TextBox 5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58" name="TextBox 5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59" name="TextBox 5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60" name="TextBox 5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61" name="TextBox 6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62" name="TextBox 6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63" name="TextBox 6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64" name="TextBox 6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65" name="TextBox 6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66" name="TextBox 6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67" name="TextBox 6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68" name="TextBox 6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69" name="TextBox 6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70" name="TextBox 6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71" name="TextBox 7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72" name="TextBox 7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73" name="TextBox 7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74" name="TextBox 7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75" name="TextBox 7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76" name="TextBox 7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77" name="TextBox 7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78" name="TextBox 7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79" name="TextBox 7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80" name="TextBox 7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81" name="TextBox 8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82" name="TextBox 8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83" name="TextBox 8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84" name="TextBox 8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85" name="TextBox 8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86" name="TextBox 8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87" name="TextBox 8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88" name="TextBox 8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89" name="TextBox 8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90" name="TextBox 8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91" name="TextBox 90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92" name="TextBox 91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93" name="TextBox 92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94" name="TextBox 93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95" name="TextBox 94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96" name="TextBox 95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97" name="TextBox 96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98" name="TextBox 97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99" name="TextBox 98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00" name="TextBox 99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01" name="TextBox 100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02" name="TextBox 101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03" name="TextBox 102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04" name="TextBox 103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05" name="TextBox 104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06" name="TextBox 105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07" name="TextBox 106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08" name="TextBox 107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09" name="TextBox 108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10" name="TextBox 109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11" name="TextBox 110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12" name="TextBox 111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13" name="TextBox 112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14" name="TextBox 113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15" name="TextBox 114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16" name="TextBox 115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17" name="TextBox 116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18" name="TextBox 117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19" name="TextBox 118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20" name="TextBox 119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21" name="TextBox 120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22" name="TextBox 121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23" name="TextBox 122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24" name="TextBox 123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25" name="TextBox 124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26" name="TextBox 125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27" name="TextBox 126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28" name="TextBox 127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29" name="TextBox 128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30" name="TextBox 129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31" name="TextBox 130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32" name="TextBox 131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33" name="TextBox 132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34" name="TextBox 133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35" name="TextBox 134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36" name="TextBox 135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37" name="TextBox 136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38" name="TextBox 137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39" name="TextBox 138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40" name="TextBox 139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41" name="TextBox 140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42" name="TextBox 141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43" name="TextBox 142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44" name="TextBox 143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45" name="TextBox 144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46" name="TextBox 145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47" name="TextBox 146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48" name="TextBox 147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49" name="TextBox 148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50" name="TextBox 149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51" name="TextBox 150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52" name="TextBox 151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53" name="TextBox 152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54" name="TextBox 153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55" name="TextBox 154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56" name="TextBox 155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57" name="TextBox 156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58" name="TextBox 157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59" name="TextBox 158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60" name="TextBox 159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61" name="TextBox 160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62" name="TextBox 161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63" name="TextBox 162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64" name="TextBox 163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65" name="TextBox 164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66" name="TextBox 165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67" name="TextBox 166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68" name="TextBox 167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69" name="TextBox 168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70" name="TextBox 169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71" name="TextBox 170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72" name="TextBox 171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73" name="TextBox 172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74" name="TextBox 173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75" name="TextBox 174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76" name="TextBox 175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77" name="TextBox 176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78" name="TextBox 177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179" name="TextBox 178"/>
        <xdr:cNvSpPr txBox="1"/>
      </xdr:nvSpPr>
      <xdr:spPr>
        <a:xfrm>
          <a:off x="25641299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80" name="TextBox 17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81" name="TextBox 18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82" name="TextBox 18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83" name="TextBox 18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84" name="TextBox 18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85" name="TextBox 18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86" name="TextBox 18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87" name="TextBox 18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88" name="TextBox 18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89" name="TextBox 18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90" name="TextBox 18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91" name="TextBox 19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92" name="TextBox 19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93" name="TextBox 19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94" name="TextBox 19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95" name="TextBox 19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96" name="TextBox 19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97" name="TextBox 19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98" name="TextBox 19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199" name="TextBox 19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00" name="TextBox 19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01" name="TextBox 20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02" name="TextBox 20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03" name="TextBox 20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04" name="TextBox 20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05" name="TextBox 20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06" name="TextBox 20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07" name="TextBox 20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08" name="TextBox 20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09" name="TextBox 20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10" name="TextBox 20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11" name="TextBox 21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12" name="TextBox 21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13" name="TextBox 21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14" name="TextBox 21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15" name="TextBox 21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16" name="TextBox 21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17" name="TextBox 21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18" name="TextBox 21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19" name="TextBox 21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20" name="TextBox 21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21" name="TextBox 22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22" name="TextBox 22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23" name="TextBox 22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24" name="TextBox 22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25" name="TextBox 22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26" name="TextBox 22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27" name="TextBox 22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28" name="TextBox 22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29" name="TextBox 22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30" name="TextBox 22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31" name="TextBox 23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32" name="TextBox 23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33" name="TextBox 23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34" name="TextBox 23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35" name="TextBox 23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36" name="TextBox 23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37" name="TextBox 23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38" name="TextBox 23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39" name="TextBox 23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40" name="TextBox 23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41" name="TextBox 24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42" name="TextBox 24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43" name="TextBox 24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44" name="TextBox 24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45" name="TextBox 24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46" name="TextBox 24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47" name="TextBox 24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48" name="TextBox 24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49" name="TextBox 24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50" name="TextBox 24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51" name="TextBox 25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52" name="TextBox 25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53" name="TextBox 25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54" name="TextBox 25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55" name="TextBox 25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56" name="TextBox 25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57" name="TextBox 25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58" name="TextBox 25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59" name="TextBox 25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60" name="TextBox 25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61" name="TextBox 26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62" name="TextBox 26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63" name="TextBox 26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64" name="TextBox 26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65" name="TextBox 26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66" name="TextBox 26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67" name="TextBox 26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268" name="TextBox 26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69" name="TextBox 26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70" name="TextBox 26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71" name="TextBox 27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72" name="TextBox 27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73" name="TextBox 27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74" name="TextBox 27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75" name="TextBox 27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76" name="TextBox 27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77" name="TextBox 27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78" name="TextBox 27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79" name="TextBox 27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80" name="TextBox 27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81" name="TextBox 28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82" name="TextBox 28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83" name="TextBox 28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84" name="TextBox 28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85" name="TextBox 28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86" name="TextBox 28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87" name="TextBox 28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88" name="TextBox 28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89" name="TextBox 28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90" name="TextBox 28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91" name="TextBox 29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92" name="TextBox 29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93" name="TextBox 29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94" name="TextBox 29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95" name="TextBox 29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96" name="TextBox 29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97" name="TextBox 29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98" name="TextBox 29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299" name="TextBox 29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00" name="TextBox 29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01" name="TextBox 30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02" name="TextBox 30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03" name="TextBox 30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04" name="TextBox 30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05" name="TextBox 30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06" name="TextBox 30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07" name="TextBox 30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08" name="TextBox 30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09" name="TextBox 30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10" name="TextBox 30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11" name="TextBox 31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12" name="TextBox 31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13" name="TextBox 31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14" name="TextBox 31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15" name="TextBox 31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16" name="TextBox 31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17" name="TextBox 31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18" name="TextBox 31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19" name="TextBox 31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20" name="TextBox 31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21" name="TextBox 32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22" name="TextBox 32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23" name="TextBox 32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24" name="TextBox 32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25" name="TextBox 32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26" name="TextBox 32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27" name="TextBox 32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28" name="TextBox 32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29" name="TextBox 32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30" name="TextBox 32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31" name="TextBox 33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32" name="TextBox 33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33" name="TextBox 33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34" name="TextBox 33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35" name="TextBox 33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36" name="TextBox 33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37" name="TextBox 33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38" name="TextBox 33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39" name="TextBox 33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40" name="TextBox 33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41" name="TextBox 34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42" name="TextBox 34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43" name="TextBox 34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44" name="TextBox 34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45" name="TextBox 34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46" name="TextBox 34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47" name="TextBox 34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48" name="TextBox 34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49" name="TextBox 34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50" name="TextBox 34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51" name="TextBox 35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52" name="TextBox 35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53" name="TextBox 35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54" name="TextBox 35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55" name="TextBox 35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56" name="TextBox 35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57" name="TextBox 35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58" name="TextBox 35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59" name="TextBox 35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60" name="TextBox 35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61" name="TextBox 36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62" name="TextBox 36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63" name="TextBox 36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64" name="TextBox 36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65" name="TextBox 36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66" name="TextBox 36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67" name="TextBox 36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68" name="TextBox 36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69" name="TextBox 36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70" name="TextBox 36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71" name="TextBox 37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72" name="TextBox 37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73" name="TextBox 37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74" name="TextBox 37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75" name="TextBox 37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76" name="TextBox 37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77" name="TextBox 37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78" name="TextBox 37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79" name="TextBox 37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80" name="TextBox 37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81" name="TextBox 38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82" name="TextBox 38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83" name="TextBox 38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84" name="TextBox 38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85" name="TextBox 38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86" name="TextBox 38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87" name="TextBox 38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88" name="TextBox 38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89" name="TextBox 38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90" name="TextBox 38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91" name="TextBox 39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92" name="TextBox 39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93" name="TextBox 39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94" name="TextBox 39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95" name="TextBox 39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96" name="TextBox 39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97" name="TextBox 39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98" name="TextBox 39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399" name="TextBox 39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00" name="TextBox 39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01" name="TextBox 40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02" name="TextBox 40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03" name="TextBox 40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04" name="TextBox 40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05" name="TextBox 40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06" name="TextBox 40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07" name="TextBox 40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08" name="TextBox 40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09" name="TextBox 40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10" name="TextBox 40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11" name="TextBox 41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12" name="TextBox 41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13" name="TextBox 41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14" name="TextBox 41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15" name="TextBox 41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16" name="TextBox 41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17" name="TextBox 41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18" name="TextBox 41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19" name="TextBox 41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20" name="TextBox 41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21" name="TextBox 42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22" name="TextBox 42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23" name="TextBox 42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24" name="TextBox 42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25" name="TextBox 42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26" name="TextBox 42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27" name="TextBox 426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28" name="TextBox 427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29" name="TextBox 428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30" name="TextBox 429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31" name="TextBox 430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32" name="TextBox 431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33" name="TextBox 432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34" name="TextBox 433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35" name="TextBox 434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1</xdr:row>
      <xdr:rowOff>0</xdr:rowOff>
    </xdr:from>
    <xdr:ext cx="1552575" cy="264560"/>
    <xdr:sp macro="" textlink="">
      <xdr:nvSpPr>
        <xdr:cNvPr id="436" name="TextBox 435"/>
        <xdr:cNvSpPr txBox="1"/>
      </xdr:nvSpPr>
      <xdr:spPr>
        <a:xfrm>
          <a:off x="35556824" y="1133475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47" name="TextBox 44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48" name="TextBox 44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49" name="TextBox 44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50" name="TextBox 44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51" name="TextBox 45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52" name="TextBox 45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53" name="TextBox 45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54" name="TextBox 45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55" name="TextBox 45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56" name="TextBox 45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57" name="TextBox 45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58" name="TextBox 45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59" name="TextBox 45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60" name="TextBox 45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61" name="TextBox 46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62" name="TextBox 46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63" name="TextBox 46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64" name="TextBox 46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65" name="TextBox 46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66" name="TextBox 46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67" name="TextBox 46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68" name="TextBox 46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69" name="TextBox 46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70" name="TextBox 46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71" name="TextBox 47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72" name="TextBox 47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73" name="TextBox 47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74" name="TextBox 47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75" name="TextBox 47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76" name="TextBox 47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77" name="TextBox 47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78" name="TextBox 47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79" name="TextBox 47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80" name="TextBox 47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81" name="TextBox 48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82" name="TextBox 48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83" name="TextBox 48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84" name="TextBox 48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85" name="TextBox 48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86" name="TextBox 48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87" name="TextBox 48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88" name="TextBox 48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89" name="TextBox 48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90" name="TextBox 48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91" name="TextBox 49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92" name="TextBox 49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93" name="TextBox 49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94" name="TextBox 49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95" name="TextBox 49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96" name="TextBox 49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97" name="TextBox 49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98" name="TextBox 49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499" name="TextBox 49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00" name="TextBox 49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01" name="TextBox 50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02" name="TextBox 50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03" name="TextBox 50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04" name="TextBox 50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05" name="TextBox 50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06" name="TextBox 50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07" name="TextBox 50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08" name="TextBox 50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09" name="TextBox 50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10" name="TextBox 50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11" name="TextBox 51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12" name="TextBox 51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13" name="TextBox 51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14" name="TextBox 51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15" name="TextBox 51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16" name="TextBox 51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17" name="TextBox 51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18" name="TextBox 51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19" name="TextBox 51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20" name="TextBox 51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21" name="TextBox 52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22" name="TextBox 52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23" name="TextBox 522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24" name="TextBox 523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25" name="TextBox 524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26" name="TextBox 525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27" name="TextBox 526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28" name="TextBox 527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29" name="TextBox 528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30" name="TextBox 529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31" name="TextBox 530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32</xdr:col>
      <xdr:colOff>781049</xdr:colOff>
      <xdr:row>225</xdr:row>
      <xdr:rowOff>0</xdr:rowOff>
    </xdr:from>
    <xdr:ext cx="1552575" cy="264560"/>
    <xdr:sp macro="" textlink="">
      <xdr:nvSpPr>
        <xdr:cNvPr id="532" name="TextBox 531"/>
        <xdr:cNvSpPr txBox="1"/>
      </xdr:nvSpPr>
      <xdr:spPr>
        <a:xfrm>
          <a:off x="29771685" y="66103500"/>
          <a:ext cx="155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10</xdr:row>
      <xdr:rowOff>104775</xdr:rowOff>
    </xdr:from>
    <xdr:to>
      <xdr:col>13</xdr:col>
      <xdr:colOff>762000</xdr:colOff>
      <xdr:row>24</xdr:row>
      <xdr:rowOff>180975</xdr:rowOff>
    </xdr:to>
    <xdr:graphicFrame macro="">
      <xdr:nvGraphicFramePr>
        <xdr:cNvPr id="259799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17</xdr:row>
      <xdr:rowOff>123825</xdr:rowOff>
    </xdr:from>
    <xdr:to>
      <xdr:col>16</xdr:col>
      <xdr:colOff>47625</xdr:colOff>
      <xdr:row>32</xdr:row>
      <xdr:rowOff>9525</xdr:rowOff>
    </xdr:to>
    <xdr:graphicFrame macro="">
      <xdr:nvGraphicFramePr>
        <xdr:cNvPr id="259820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962025</xdr:colOff>
      <xdr:row>17</xdr:row>
      <xdr:rowOff>114300</xdr:rowOff>
    </xdr:from>
    <xdr:to>
      <xdr:col>12</xdr:col>
      <xdr:colOff>238125</xdr:colOff>
      <xdr:row>30</xdr:row>
      <xdr:rowOff>152400</xdr:rowOff>
    </xdr:to>
    <xdr:graphicFrame macro="">
      <xdr:nvGraphicFramePr>
        <xdr:cNvPr id="8232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17</xdr:row>
      <xdr:rowOff>38100</xdr:rowOff>
    </xdr:from>
    <xdr:to>
      <xdr:col>11</xdr:col>
      <xdr:colOff>85725</xdr:colOff>
      <xdr:row>32</xdr:row>
      <xdr:rowOff>19050</xdr:rowOff>
    </xdr:to>
    <xdr:graphicFrame macro="">
      <xdr:nvGraphicFramePr>
        <xdr:cNvPr id="8055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2</xdr:row>
      <xdr:rowOff>1885950</xdr:rowOff>
    </xdr:from>
    <xdr:to>
      <xdr:col>20</xdr:col>
      <xdr:colOff>180975</xdr:colOff>
      <xdr:row>16</xdr:row>
      <xdr:rowOff>28575</xdr:rowOff>
    </xdr:to>
    <xdr:graphicFrame macro="">
      <xdr:nvGraphicFramePr>
        <xdr:cNvPr id="259567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552450</xdr:colOff>
      <xdr:row>16</xdr:row>
      <xdr:rowOff>38100</xdr:rowOff>
    </xdr:from>
    <xdr:to>
      <xdr:col>10</xdr:col>
      <xdr:colOff>200025</xdr:colOff>
      <xdr:row>30</xdr:row>
      <xdr:rowOff>114300</xdr:rowOff>
    </xdr:to>
    <xdr:graphicFrame macro="">
      <xdr:nvGraphicFramePr>
        <xdr:cNvPr id="259567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16</xdr:row>
      <xdr:rowOff>161925</xdr:rowOff>
    </xdr:from>
    <xdr:to>
      <xdr:col>19</xdr:col>
      <xdr:colOff>257175</xdr:colOff>
      <xdr:row>31</xdr:row>
      <xdr:rowOff>47625</xdr:rowOff>
    </xdr:to>
    <xdr:graphicFrame macro="">
      <xdr:nvGraphicFramePr>
        <xdr:cNvPr id="2595671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581025</xdr:colOff>
      <xdr:row>33</xdr:row>
      <xdr:rowOff>66675</xdr:rowOff>
    </xdr:from>
    <xdr:to>
      <xdr:col>13</xdr:col>
      <xdr:colOff>66675</xdr:colOff>
      <xdr:row>47</xdr:row>
      <xdr:rowOff>142875</xdr:rowOff>
    </xdr:to>
    <xdr:graphicFrame macro="">
      <xdr:nvGraphicFramePr>
        <xdr:cNvPr id="2595671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12</xdr:row>
      <xdr:rowOff>28575</xdr:rowOff>
    </xdr:from>
    <xdr:to>
      <xdr:col>10</xdr:col>
      <xdr:colOff>1038225</xdr:colOff>
      <xdr:row>26</xdr:row>
      <xdr:rowOff>95250</xdr:rowOff>
    </xdr:to>
    <xdr:graphicFrame macro="">
      <xdr:nvGraphicFramePr>
        <xdr:cNvPr id="259615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23</xdr:row>
      <xdr:rowOff>142875</xdr:rowOff>
    </xdr:from>
    <xdr:to>
      <xdr:col>6</xdr:col>
      <xdr:colOff>485775</xdr:colOff>
      <xdr:row>38</xdr:row>
      <xdr:rowOff>28575</xdr:rowOff>
    </xdr:to>
    <xdr:graphicFrame macro="">
      <xdr:nvGraphicFramePr>
        <xdr:cNvPr id="2596388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685800</xdr:colOff>
      <xdr:row>28</xdr:row>
      <xdr:rowOff>76200</xdr:rowOff>
    </xdr:from>
    <xdr:to>
      <xdr:col>16</xdr:col>
      <xdr:colOff>276225</xdr:colOff>
      <xdr:row>42</xdr:row>
      <xdr:rowOff>152400</xdr:rowOff>
    </xdr:to>
    <xdr:graphicFrame macro="">
      <xdr:nvGraphicFramePr>
        <xdr:cNvPr id="2596388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571500</xdr:colOff>
      <xdr:row>16</xdr:row>
      <xdr:rowOff>85725</xdr:rowOff>
    </xdr:from>
    <xdr:to>
      <xdr:col>18</xdr:col>
      <xdr:colOff>0</xdr:colOff>
      <xdr:row>30</xdr:row>
      <xdr:rowOff>161925</xdr:rowOff>
    </xdr:to>
    <xdr:graphicFrame macro="">
      <xdr:nvGraphicFramePr>
        <xdr:cNvPr id="2596388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428625</xdr:colOff>
      <xdr:row>44</xdr:row>
      <xdr:rowOff>19050</xdr:rowOff>
    </xdr:from>
    <xdr:to>
      <xdr:col>8</xdr:col>
      <xdr:colOff>447675</xdr:colOff>
      <xdr:row>58</xdr:row>
      <xdr:rowOff>95250</xdr:rowOff>
    </xdr:to>
    <xdr:graphicFrame macro="">
      <xdr:nvGraphicFramePr>
        <xdr:cNvPr id="2596388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8</xdr:row>
      <xdr:rowOff>114300</xdr:rowOff>
    </xdr:from>
    <xdr:to>
      <xdr:col>10</xdr:col>
      <xdr:colOff>323850</xdr:colOff>
      <xdr:row>23</xdr:row>
      <xdr:rowOff>0</xdr:rowOff>
    </xdr:to>
    <xdr:graphicFrame macro="">
      <xdr:nvGraphicFramePr>
        <xdr:cNvPr id="56288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123825</xdr:rowOff>
    </xdr:from>
    <xdr:to>
      <xdr:col>8</xdr:col>
      <xdr:colOff>276225</xdr:colOff>
      <xdr:row>37</xdr:row>
      <xdr:rowOff>9525</xdr:rowOff>
    </xdr:to>
    <xdr:graphicFrame macro="">
      <xdr:nvGraphicFramePr>
        <xdr:cNvPr id="259699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32</xdr:row>
      <xdr:rowOff>95250</xdr:rowOff>
    </xdr:from>
    <xdr:to>
      <xdr:col>40</xdr:col>
      <xdr:colOff>38100</xdr:colOff>
      <xdr:row>46</xdr:row>
      <xdr:rowOff>171450</xdr:rowOff>
    </xdr:to>
    <xdr:graphicFrame macro="">
      <xdr:nvGraphicFramePr>
        <xdr:cNvPr id="259699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504825</xdr:colOff>
      <xdr:row>16</xdr:row>
      <xdr:rowOff>114300</xdr:rowOff>
    </xdr:from>
    <xdr:to>
      <xdr:col>41</xdr:col>
      <xdr:colOff>200025</xdr:colOff>
      <xdr:row>29</xdr:row>
      <xdr:rowOff>0</xdr:rowOff>
    </xdr:to>
    <xdr:graphicFrame macro="">
      <xdr:nvGraphicFramePr>
        <xdr:cNvPr id="259699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6</xdr:row>
      <xdr:rowOff>161925</xdr:rowOff>
    </xdr:from>
    <xdr:to>
      <xdr:col>20</xdr:col>
      <xdr:colOff>571500</xdr:colOff>
      <xdr:row>21</xdr:row>
      <xdr:rowOff>47625</xdr:rowOff>
    </xdr:to>
    <xdr:graphicFrame macro="">
      <xdr:nvGraphicFramePr>
        <xdr:cNvPr id="259738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21</xdr:row>
      <xdr:rowOff>123825</xdr:rowOff>
    </xdr:from>
    <xdr:to>
      <xdr:col>12</xdr:col>
      <xdr:colOff>0</xdr:colOff>
      <xdr:row>36</xdr:row>
      <xdr:rowOff>9525</xdr:rowOff>
    </xdr:to>
    <xdr:graphicFrame macro="">
      <xdr:nvGraphicFramePr>
        <xdr:cNvPr id="259758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22</xdr:row>
      <xdr:rowOff>47625</xdr:rowOff>
    </xdr:from>
    <xdr:to>
      <xdr:col>10</xdr:col>
      <xdr:colOff>600075</xdr:colOff>
      <xdr:row>36</xdr:row>
      <xdr:rowOff>123825</xdr:rowOff>
    </xdr:to>
    <xdr:graphicFrame macro="">
      <xdr:nvGraphicFramePr>
        <xdr:cNvPr id="259779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508"/>
  <sheetViews>
    <sheetView tabSelected="1" zoomScale="110" zoomScaleNormal="110" workbookViewId="0">
      <pane xSplit="7" ySplit="1" topLeftCell="H2" activePane="bottomRight" state="frozen"/>
      <selection pane="topRight" activeCell="H1" sqref="H1"/>
      <selection pane="bottomLeft" activeCell="A2" sqref="A2"/>
      <selection pane="bottomRight"/>
    </sheetView>
  </sheetViews>
  <sheetFormatPr defaultRowHeight="15"/>
  <cols>
    <col min="1" max="1" width="4.140625" style="53" bestFit="1" customWidth="1"/>
    <col min="2" max="2" width="8.7109375" style="54" customWidth="1"/>
    <col min="3" max="3" width="7.5703125" style="53" bestFit="1" customWidth="1"/>
    <col min="4" max="4" width="36.42578125" style="54" customWidth="1"/>
    <col min="5" max="5" width="11.42578125" style="53" customWidth="1"/>
    <col min="6" max="6" width="34.140625" style="75" customWidth="1"/>
    <col min="7" max="7" width="22.28515625" style="54" customWidth="1"/>
    <col min="8" max="8" width="22.85546875" style="54" customWidth="1"/>
    <col min="9" max="9" width="17.140625" style="55" customWidth="1"/>
    <col min="10" max="10" width="11.7109375" style="53" customWidth="1"/>
    <col min="11" max="11" width="10.28515625" style="53" customWidth="1"/>
    <col min="12" max="12" width="12.28515625" style="53" customWidth="1"/>
    <col min="13" max="13" width="19" style="53" customWidth="1"/>
    <col min="14" max="14" width="5.42578125" style="53" customWidth="1"/>
    <col min="15" max="16" width="15.42578125" style="54" customWidth="1"/>
    <col min="17" max="17" width="11.42578125" style="54" customWidth="1"/>
    <col min="18" max="18" width="16.140625" style="202" customWidth="1"/>
    <col min="19" max="19" width="19.140625" style="55" bestFit="1" customWidth="1"/>
    <col min="20" max="21" width="15.140625" style="55" bestFit="1" customWidth="1"/>
    <col min="22" max="22" width="16.5703125" style="55" bestFit="1" customWidth="1"/>
    <col min="23" max="24" width="9.5703125" style="55" customWidth="1"/>
    <col min="25" max="25" width="11.140625" style="55" customWidth="1"/>
    <col min="26" max="31" width="7.28515625" style="55" customWidth="1"/>
    <col min="32" max="32" width="8.140625" style="55" customWidth="1"/>
    <col min="33" max="33" width="13" style="53" customWidth="1"/>
    <col min="34" max="34" width="13.28515625" style="55" customWidth="1"/>
    <col min="35" max="35" width="13.85546875" style="55" customWidth="1"/>
    <col min="36" max="36" width="13" style="55" customWidth="1"/>
    <col min="37" max="37" width="14" style="55" customWidth="1"/>
    <col min="38" max="38" width="18.42578125" style="55" customWidth="1"/>
    <col min="39" max="39" width="16" style="55" customWidth="1"/>
    <col min="40" max="40" width="11.85546875" style="55" customWidth="1"/>
    <col min="41" max="41" width="13.85546875" style="55" customWidth="1"/>
    <col min="42" max="42" width="13" style="55" customWidth="1"/>
    <col min="43" max="43" width="13.28515625" style="55" customWidth="1"/>
    <col min="44" max="44" width="14.42578125" style="55" customWidth="1"/>
    <col min="45" max="45" width="10.28515625" style="55" customWidth="1"/>
    <col min="46" max="46" width="11.28515625" style="55" customWidth="1"/>
    <col min="47" max="47" width="9.140625" style="53" customWidth="1"/>
    <col min="48" max="48" width="11.85546875" style="53" customWidth="1"/>
    <col min="49" max="71" width="9.140625" style="53" customWidth="1"/>
    <col min="72" max="16384" width="9.140625" style="53"/>
  </cols>
  <sheetData>
    <row r="1" spans="1:70" ht="105">
      <c r="A1" s="53" t="s">
        <v>50</v>
      </c>
      <c r="B1" s="53" t="s">
        <v>0</v>
      </c>
      <c r="C1" s="53" t="s">
        <v>55</v>
      </c>
      <c r="D1" s="53" t="s">
        <v>2</v>
      </c>
      <c r="E1" s="53" t="s">
        <v>78</v>
      </c>
      <c r="F1" s="53" t="s">
        <v>7</v>
      </c>
      <c r="G1" s="53" t="s">
        <v>19</v>
      </c>
      <c r="H1" s="53" t="s">
        <v>20</v>
      </c>
      <c r="I1" s="53" t="s">
        <v>340</v>
      </c>
      <c r="J1" s="53" t="s">
        <v>18</v>
      </c>
      <c r="K1" s="53" t="s">
        <v>428</v>
      </c>
      <c r="L1" s="53" t="s">
        <v>25</v>
      </c>
      <c r="M1" s="53" t="s">
        <v>3</v>
      </c>
      <c r="N1" s="53" t="s">
        <v>4</v>
      </c>
      <c r="O1" s="53" t="s">
        <v>23</v>
      </c>
      <c r="P1" s="53" t="s">
        <v>1519</v>
      </c>
      <c r="Q1" s="53" t="s">
        <v>1</v>
      </c>
      <c r="R1" s="56" t="s">
        <v>24</v>
      </c>
      <c r="S1" s="53" t="s">
        <v>1512</v>
      </c>
      <c r="T1" s="53" t="s">
        <v>16</v>
      </c>
      <c r="U1" s="53" t="s">
        <v>17</v>
      </c>
      <c r="V1" s="53" t="s">
        <v>8</v>
      </c>
      <c r="W1" s="53" t="s">
        <v>29</v>
      </c>
      <c r="X1" s="53" t="s">
        <v>65</v>
      </c>
      <c r="Y1" s="53" t="s">
        <v>77</v>
      </c>
      <c r="Z1" s="53" t="s">
        <v>1220</v>
      </c>
      <c r="AA1" s="53" t="s">
        <v>1221</v>
      </c>
      <c r="AB1" s="53" t="s">
        <v>1222</v>
      </c>
      <c r="AC1" s="53" t="s">
        <v>1223</v>
      </c>
      <c r="AD1" s="53" t="s">
        <v>1224</v>
      </c>
      <c r="AE1" s="53" t="s">
        <v>1225</v>
      </c>
      <c r="AF1" s="53" t="s">
        <v>422</v>
      </c>
      <c r="AG1" s="53" t="s">
        <v>1513</v>
      </c>
      <c r="AH1" s="53" t="s">
        <v>1909</v>
      </c>
      <c r="AI1" s="67" t="s">
        <v>1910</v>
      </c>
      <c r="AJ1" s="53" t="s">
        <v>1514</v>
      </c>
      <c r="AK1" s="53" t="s">
        <v>1911</v>
      </c>
      <c r="AL1" s="67" t="s">
        <v>1912</v>
      </c>
      <c r="AM1" s="53" t="s">
        <v>1515</v>
      </c>
      <c r="AN1" s="53" t="s">
        <v>1913</v>
      </c>
      <c r="AO1" s="67" t="s">
        <v>1914</v>
      </c>
      <c r="AP1" s="67" t="s">
        <v>471</v>
      </c>
      <c r="AQ1" s="67" t="s">
        <v>1915</v>
      </c>
      <c r="AR1" s="67" t="s">
        <v>474</v>
      </c>
      <c r="AS1" s="67" t="s">
        <v>2614</v>
      </c>
      <c r="AT1" s="67" t="s">
        <v>423</v>
      </c>
      <c r="AU1" s="53" t="s">
        <v>172</v>
      </c>
      <c r="AV1" s="53" t="s">
        <v>175</v>
      </c>
      <c r="AW1" s="53" t="s">
        <v>171</v>
      </c>
      <c r="AX1" s="53" t="s">
        <v>2780</v>
      </c>
      <c r="AY1" s="53" t="s">
        <v>194</v>
      </c>
      <c r="AZ1" s="53" t="s">
        <v>156</v>
      </c>
      <c r="BA1" s="53" t="s">
        <v>157</v>
      </c>
      <c r="BB1" s="53" t="s">
        <v>158</v>
      </c>
      <c r="BC1" s="53" t="s">
        <v>176</v>
      </c>
      <c r="BD1" s="53" t="s">
        <v>160</v>
      </c>
      <c r="BE1" s="53" t="s">
        <v>177</v>
      </c>
      <c r="BF1" s="53" t="s">
        <v>159</v>
      </c>
      <c r="BG1" s="53" t="s">
        <v>170</v>
      </c>
      <c r="BH1" s="53" t="s">
        <v>161</v>
      </c>
      <c r="BI1" s="53" t="s">
        <v>162</v>
      </c>
      <c r="BJ1" s="53" t="s">
        <v>163</v>
      </c>
      <c r="BK1" s="53" t="s">
        <v>164</v>
      </c>
      <c r="BL1" s="53" t="s">
        <v>178</v>
      </c>
      <c r="BM1" s="53" t="s">
        <v>165</v>
      </c>
      <c r="BN1" s="53" t="s">
        <v>166</v>
      </c>
      <c r="BO1" s="53" t="s">
        <v>167</v>
      </c>
      <c r="BP1" s="53" t="s">
        <v>168</v>
      </c>
      <c r="BQ1" s="53" t="s">
        <v>169</v>
      </c>
      <c r="BR1" s="53" t="s">
        <v>1511</v>
      </c>
    </row>
    <row r="2" spans="1:70" s="50" customFormat="1" ht="30">
      <c r="A2" s="53">
        <v>1</v>
      </c>
      <c r="B2" s="54" t="s">
        <v>6</v>
      </c>
      <c r="C2" s="53" t="s">
        <v>56</v>
      </c>
      <c r="D2" s="54" t="s">
        <v>688</v>
      </c>
      <c r="E2" s="66">
        <v>24011001</v>
      </c>
      <c r="F2" s="75" t="s">
        <v>941</v>
      </c>
      <c r="G2" s="59" t="s">
        <v>40</v>
      </c>
      <c r="H2" s="59" t="s">
        <v>1067</v>
      </c>
      <c r="I2" s="58" t="s">
        <v>346</v>
      </c>
      <c r="J2" s="321" t="s">
        <v>2347</v>
      </c>
      <c r="K2" s="147">
        <v>12</v>
      </c>
      <c r="L2" s="147" t="s">
        <v>2348</v>
      </c>
      <c r="M2" s="53" t="s">
        <v>1227</v>
      </c>
      <c r="N2" s="53">
        <v>1</v>
      </c>
      <c r="O2" s="198" t="s">
        <v>1403</v>
      </c>
      <c r="P2" s="198" t="s">
        <v>1403</v>
      </c>
      <c r="Q2" s="54" t="s">
        <v>9</v>
      </c>
      <c r="R2" s="57">
        <f t="shared" ref="R2:R41" si="0">S2+V2</f>
        <v>914800</v>
      </c>
      <c r="S2" s="60">
        <v>431535</v>
      </c>
      <c r="T2" s="60">
        <f>S2*80%</f>
        <v>345228</v>
      </c>
      <c r="U2" s="60">
        <f>S2*20%</f>
        <v>86307</v>
      </c>
      <c r="V2" s="60">
        <v>483265</v>
      </c>
      <c r="W2" s="61">
        <f>X2+Y2</f>
        <v>51</v>
      </c>
      <c r="X2" s="61">
        <f>Z2+AB2+AD2</f>
        <v>22</v>
      </c>
      <c r="Y2" s="61">
        <f>AA2+AC2+AE2</f>
        <v>29</v>
      </c>
      <c r="Z2" s="75">
        <v>5</v>
      </c>
      <c r="AA2" s="75">
        <v>2</v>
      </c>
      <c r="AB2" s="75">
        <v>0</v>
      </c>
      <c r="AC2" s="75">
        <v>0</v>
      </c>
      <c r="AD2" s="75">
        <v>17</v>
      </c>
      <c r="AE2" s="75">
        <v>27</v>
      </c>
      <c r="AF2" s="62">
        <v>3</v>
      </c>
      <c r="AG2" s="53" t="s">
        <v>198</v>
      </c>
      <c r="AH2" s="305">
        <v>41479</v>
      </c>
      <c r="AI2" s="306">
        <v>98475</v>
      </c>
      <c r="AJ2" s="55" t="s">
        <v>199</v>
      </c>
      <c r="AK2" s="305">
        <v>41696</v>
      </c>
      <c r="AL2" s="306">
        <v>178710</v>
      </c>
      <c r="AM2" s="55" t="s">
        <v>200</v>
      </c>
      <c r="AN2" s="305">
        <v>41517</v>
      </c>
      <c r="AO2" s="306">
        <v>68043</v>
      </c>
      <c r="AP2" s="306">
        <v>86307</v>
      </c>
      <c r="AQ2" s="60">
        <f t="shared" ref="AQ2:AQ66" si="1">AI2+AL2+AO2</f>
        <v>345228</v>
      </c>
      <c r="AR2" s="60">
        <f t="shared" ref="AR2:AR64" si="2">AP2+AQ2</f>
        <v>431535</v>
      </c>
      <c r="AS2" s="63">
        <f t="shared" ref="AS2:AS64" si="3">AR2/S2*100</f>
        <v>100</v>
      </c>
      <c r="AT2" s="60" t="s">
        <v>424</v>
      </c>
      <c r="AU2" s="64" t="s">
        <v>173</v>
      </c>
      <c r="AV2" s="53">
        <v>5.94</v>
      </c>
      <c r="AW2" s="53">
        <v>215.5</v>
      </c>
      <c r="AX2" s="53"/>
      <c r="AY2" s="53"/>
      <c r="AZ2" s="53">
        <v>5.94</v>
      </c>
      <c r="BA2" s="53">
        <v>51</v>
      </c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>
        <v>3</v>
      </c>
      <c r="BO2" s="53"/>
      <c r="BP2" s="53"/>
      <c r="BQ2" s="53"/>
      <c r="BR2" s="53"/>
    </row>
    <row r="3" spans="1:70" s="50" customFormat="1" ht="30">
      <c r="A3" s="53">
        <v>2</v>
      </c>
      <c r="B3" s="54" t="s">
        <v>6</v>
      </c>
      <c r="C3" s="53" t="s">
        <v>57</v>
      </c>
      <c r="D3" s="54" t="s">
        <v>689</v>
      </c>
      <c r="E3" s="66">
        <v>24121002</v>
      </c>
      <c r="F3" s="75" t="s">
        <v>864</v>
      </c>
      <c r="G3" s="59" t="s">
        <v>940</v>
      </c>
      <c r="H3" s="59" t="s">
        <v>1068</v>
      </c>
      <c r="I3" s="58" t="s">
        <v>347</v>
      </c>
      <c r="J3" s="321" t="s">
        <v>2349</v>
      </c>
      <c r="K3" s="147">
        <v>24</v>
      </c>
      <c r="L3" s="147" t="s">
        <v>314</v>
      </c>
      <c r="M3" s="53" t="s">
        <v>1212</v>
      </c>
      <c r="N3" s="53">
        <v>1</v>
      </c>
      <c r="O3" s="54" t="s">
        <v>26</v>
      </c>
      <c r="P3" s="54" t="s">
        <v>26</v>
      </c>
      <c r="Q3" s="54" t="s">
        <v>9</v>
      </c>
      <c r="R3" s="57">
        <f t="shared" si="0"/>
        <v>589701</v>
      </c>
      <c r="S3" s="60">
        <v>338273</v>
      </c>
      <c r="T3" s="60">
        <f>S3*100%</f>
        <v>338273</v>
      </c>
      <c r="U3" s="60"/>
      <c r="V3" s="60">
        <v>251428</v>
      </c>
      <c r="W3" s="61">
        <f t="shared" ref="W3:W72" si="4">X3+Y3</f>
        <v>11</v>
      </c>
      <c r="X3" s="61">
        <f t="shared" ref="X3:X72" si="5">Z3+AB3+AD3</f>
        <v>0</v>
      </c>
      <c r="Y3" s="61">
        <f t="shared" ref="Y3:Y72" si="6">AA3+AC3+AE3</f>
        <v>11</v>
      </c>
      <c r="Z3" s="75">
        <v>0</v>
      </c>
      <c r="AA3" s="75">
        <v>0</v>
      </c>
      <c r="AB3" s="75">
        <v>0</v>
      </c>
      <c r="AC3" s="75">
        <v>0</v>
      </c>
      <c r="AD3" s="75">
        <v>0</v>
      </c>
      <c r="AE3" s="75">
        <v>11</v>
      </c>
      <c r="AF3" s="62">
        <v>3</v>
      </c>
      <c r="AG3" s="53" t="s">
        <v>198</v>
      </c>
      <c r="AH3" s="307">
        <v>41407</v>
      </c>
      <c r="AI3" s="200">
        <v>99150</v>
      </c>
      <c r="AJ3" s="55" t="s">
        <v>199</v>
      </c>
      <c r="AK3" s="307">
        <v>41981</v>
      </c>
      <c r="AL3" s="200">
        <v>56710</v>
      </c>
      <c r="AM3" s="55" t="s">
        <v>200</v>
      </c>
      <c r="AN3" s="307">
        <v>42535</v>
      </c>
      <c r="AO3" s="200">
        <v>180686.25</v>
      </c>
      <c r="AP3" s="200">
        <v>0</v>
      </c>
      <c r="AQ3" s="60">
        <f t="shared" si="1"/>
        <v>336546.25</v>
      </c>
      <c r="AR3" s="60">
        <f t="shared" si="2"/>
        <v>336546.25</v>
      </c>
      <c r="AS3" s="63">
        <f t="shared" si="3"/>
        <v>99.489539513942887</v>
      </c>
      <c r="AT3" s="60" t="s">
        <v>424</v>
      </c>
      <c r="AU3" s="64" t="s">
        <v>174</v>
      </c>
      <c r="AV3" s="53">
        <v>50</v>
      </c>
      <c r="AW3" s="53">
        <v>1</v>
      </c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</row>
    <row r="4" spans="1:70" s="50" customFormat="1" ht="30">
      <c r="A4" s="53">
        <v>3</v>
      </c>
      <c r="B4" s="54" t="s">
        <v>6</v>
      </c>
      <c r="C4" s="53" t="s">
        <v>57</v>
      </c>
      <c r="D4" s="54" t="s">
        <v>710</v>
      </c>
      <c r="E4" s="66">
        <v>24123003</v>
      </c>
      <c r="F4" s="75" t="s">
        <v>863</v>
      </c>
      <c r="G4" s="59" t="s">
        <v>268</v>
      </c>
      <c r="H4" s="59" t="s">
        <v>1069</v>
      </c>
      <c r="I4" s="58">
        <v>9749501791</v>
      </c>
      <c r="J4" s="321" t="s">
        <v>2350</v>
      </c>
      <c r="K4" s="147">
        <v>12</v>
      </c>
      <c r="L4" s="147" t="s">
        <v>2351</v>
      </c>
      <c r="M4" s="65" t="s">
        <v>1402</v>
      </c>
      <c r="N4" s="53">
        <v>3</v>
      </c>
      <c r="O4" s="54" t="s">
        <v>61</v>
      </c>
      <c r="P4" s="54" t="s">
        <v>1520</v>
      </c>
      <c r="Q4" s="54" t="s">
        <v>36</v>
      </c>
      <c r="R4" s="57">
        <f t="shared" si="0"/>
        <v>1574485</v>
      </c>
      <c r="S4" s="60">
        <v>454979</v>
      </c>
      <c r="T4" s="60">
        <f>S4*80%</f>
        <v>363983.2</v>
      </c>
      <c r="U4" s="60">
        <f>S4*20%</f>
        <v>90995.8</v>
      </c>
      <c r="V4" s="60">
        <v>1119506</v>
      </c>
      <c r="W4" s="61">
        <f t="shared" si="4"/>
        <v>34</v>
      </c>
      <c r="X4" s="61">
        <f t="shared" si="5"/>
        <v>0</v>
      </c>
      <c r="Y4" s="61">
        <f t="shared" si="6"/>
        <v>34</v>
      </c>
      <c r="Z4" s="75">
        <v>0</v>
      </c>
      <c r="AA4" s="75">
        <v>0</v>
      </c>
      <c r="AB4" s="75">
        <v>0</v>
      </c>
      <c r="AC4" s="75">
        <v>0</v>
      </c>
      <c r="AD4" s="75">
        <v>0</v>
      </c>
      <c r="AE4" s="75">
        <v>34</v>
      </c>
      <c r="AF4" s="62">
        <v>3</v>
      </c>
      <c r="AG4" s="53" t="s">
        <v>198</v>
      </c>
      <c r="AH4" s="305">
        <v>41835</v>
      </c>
      <c r="AI4" s="306">
        <v>71339.600000000006</v>
      </c>
      <c r="AJ4" s="55" t="s">
        <v>199</v>
      </c>
      <c r="AK4" s="305">
        <v>42036</v>
      </c>
      <c r="AL4" s="306">
        <v>148014</v>
      </c>
      <c r="AM4" s="55" t="s">
        <v>200</v>
      </c>
      <c r="AN4" s="305">
        <v>42507</v>
      </c>
      <c r="AO4" s="306">
        <v>142375.99</v>
      </c>
      <c r="AP4" s="306">
        <v>90432.4</v>
      </c>
      <c r="AQ4" s="60">
        <f t="shared" si="1"/>
        <v>361729.58999999997</v>
      </c>
      <c r="AR4" s="60">
        <f t="shared" si="2"/>
        <v>452161.99</v>
      </c>
      <c r="AS4" s="63">
        <f t="shared" si="3"/>
        <v>99.380848346846776</v>
      </c>
      <c r="AT4" s="60" t="s">
        <v>424</v>
      </c>
      <c r="AU4" s="64"/>
      <c r="AV4" s="53"/>
      <c r="AW4" s="53">
        <v>12</v>
      </c>
      <c r="AX4" s="53"/>
      <c r="AY4" s="53"/>
      <c r="AZ4" s="53"/>
      <c r="BA4" s="53"/>
      <c r="BB4" s="53"/>
      <c r="BC4" s="53"/>
      <c r="BD4" s="53"/>
      <c r="BE4" s="53"/>
      <c r="BF4" s="53"/>
      <c r="BG4" s="53">
        <v>1</v>
      </c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</row>
    <row r="5" spans="1:70" s="50" customFormat="1">
      <c r="A5" s="53">
        <v>4</v>
      </c>
      <c r="B5" s="54" t="s">
        <v>6</v>
      </c>
      <c r="C5" s="53" t="s">
        <v>57</v>
      </c>
      <c r="D5" s="54" t="s">
        <v>690</v>
      </c>
      <c r="E5" s="66">
        <v>24131004</v>
      </c>
      <c r="F5" s="75" t="s">
        <v>607</v>
      </c>
      <c r="G5" s="59" t="s">
        <v>1006</v>
      </c>
      <c r="H5" s="59" t="s">
        <v>2547</v>
      </c>
      <c r="I5" s="58">
        <v>9848845384</v>
      </c>
      <c r="J5" s="321" t="s">
        <v>2349</v>
      </c>
      <c r="K5" s="147">
        <v>12</v>
      </c>
      <c r="L5" s="147" t="s">
        <v>2352</v>
      </c>
      <c r="M5" s="53" t="s">
        <v>1212</v>
      </c>
      <c r="N5" s="53">
        <v>1</v>
      </c>
      <c r="O5" s="198" t="s">
        <v>1403</v>
      </c>
      <c r="P5" s="198" t="s">
        <v>1403</v>
      </c>
      <c r="Q5" s="54" t="s">
        <v>9</v>
      </c>
      <c r="R5" s="57">
        <f t="shared" si="0"/>
        <v>1266325</v>
      </c>
      <c r="S5" s="60">
        <v>524625</v>
      </c>
      <c r="T5" s="60">
        <f>S5*100%</f>
        <v>524625</v>
      </c>
      <c r="U5" s="60"/>
      <c r="V5" s="60">
        <v>741700</v>
      </c>
      <c r="W5" s="61">
        <f t="shared" si="4"/>
        <v>25</v>
      </c>
      <c r="X5" s="61">
        <f t="shared" si="5"/>
        <v>0</v>
      </c>
      <c r="Y5" s="61">
        <f t="shared" si="6"/>
        <v>25</v>
      </c>
      <c r="Z5" s="75">
        <v>0</v>
      </c>
      <c r="AA5" s="75">
        <v>0</v>
      </c>
      <c r="AB5" s="75">
        <v>0</v>
      </c>
      <c r="AC5" s="75">
        <v>0</v>
      </c>
      <c r="AD5" s="75">
        <v>0</v>
      </c>
      <c r="AE5" s="75">
        <v>25</v>
      </c>
      <c r="AF5" s="62">
        <v>3</v>
      </c>
      <c r="AG5" s="53" t="s">
        <v>198</v>
      </c>
      <c r="AH5" s="305">
        <v>41772</v>
      </c>
      <c r="AI5" s="306">
        <v>102900</v>
      </c>
      <c r="AJ5" s="55" t="s">
        <v>199</v>
      </c>
      <c r="AK5" s="305">
        <v>41989</v>
      </c>
      <c r="AL5" s="306">
        <v>220510</v>
      </c>
      <c r="AM5" s="55" t="s">
        <v>200</v>
      </c>
      <c r="AN5" s="305">
        <v>42243</v>
      </c>
      <c r="AO5" s="306">
        <v>132120</v>
      </c>
      <c r="AP5" s="306">
        <v>0</v>
      </c>
      <c r="AQ5" s="60">
        <f t="shared" si="1"/>
        <v>455530</v>
      </c>
      <c r="AR5" s="60">
        <f t="shared" si="2"/>
        <v>455530</v>
      </c>
      <c r="AS5" s="63">
        <f t="shared" si="3"/>
        <v>86.829640219204194</v>
      </c>
      <c r="AT5" s="60" t="s">
        <v>424</v>
      </c>
      <c r="AU5" s="64" t="s">
        <v>173</v>
      </c>
      <c r="AV5" s="53">
        <v>6</v>
      </c>
      <c r="AW5" s="53">
        <v>61</v>
      </c>
      <c r="AX5" s="53"/>
      <c r="AY5" s="53"/>
      <c r="AZ5" s="53">
        <v>5</v>
      </c>
      <c r="BA5" s="53">
        <v>25</v>
      </c>
      <c r="BB5" s="53"/>
      <c r="BC5" s="53"/>
      <c r="BD5" s="53"/>
      <c r="BE5" s="53"/>
      <c r="BF5" s="53"/>
      <c r="BG5" s="53"/>
      <c r="BH5" s="53"/>
      <c r="BI5" s="53">
        <v>20</v>
      </c>
      <c r="BJ5" s="53"/>
      <c r="BK5" s="53"/>
      <c r="BL5" s="53"/>
      <c r="BM5" s="53"/>
      <c r="BN5" s="53"/>
      <c r="BO5" s="53"/>
      <c r="BP5" s="53">
        <v>20</v>
      </c>
      <c r="BQ5" s="53"/>
      <c r="BR5" s="53"/>
    </row>
    <row r="6" spans="1:70" s="50" customFormat="1">
      <c r="A6" s="53">
        <v>5</v>
      </c>
      <c r="B6" s="54" t="s">
        <v>6</v>
      </c>
      <c r="C6" s="53" t="s">
        <v>57</v>
      </c>
      <c r="D6" s="54" t="s">
        <v>691</v>
      </c>
      <c r="E6" s="66">
        <v>24131006</v>
      </c>
      <c r="F6" s="75" t="s">
        <v>873</v>
      </c>
      <c r="G6" s="59" t="s">
        <v>1007</v>
      </c>
      <c r="H6" s="59" t="s">
        <v>1070</v>
      </c>
      <c r="I6" s="58">
        <v>9848845240</v>
      </c>
      <c r="J6" s="321" t="s">
        <v>2349</v>
      </c>
      <c r="K6" s="147">
        <v>12</v>
      </c>
      <c r="L6" s="147" t="s">
        <v>2352</v>
      </c>
      <c r="M6" s="53" t="s">
        <v>1212</v>
      </c>
      <c r="N6" s="53">
        <v>1</v>
      </c>
      <c r="O6" s="198" t="s">
        <v>1403</v>
      </c>
      <c r="P6" s="198" t="s">
        <v>1403</v>
      </c>
      <c r="Q6" s="54" t="s">
        <v>9</v>
      </c>
      <c r="R6" s="57">
        <f t="shared" si="0"/>
        <v>1157000</v>
      </c>
      <c r="S6" s="60">
        <v>457350</v>
      </c>
      <c r="T6" s="60">
        <f>S6*100%</f>
        <v>457350</v>
      </c>
      <c r="U6" s="60"/>
      <c r="V6" s="60">
        <v>699650</v>
      </c>
      <c r="W6" s="61">
        <f t="shared" si="4"/>
        <v>20</v>
      </c>
      <c r="X6" s="61">
        <f t="shared" si="5"/>
        <v>0</v>
      </c>
      <c r="Y6" s="61">
        <f t="shared" si="6"/>
        <v>20</v>
      </c>
      <c r="Z6" s="75">
        <v>0</v>
      </c>
      <c r="AA6" s="75">
        <v>6</v>
      </c>
      <c r="AB6" s="75">
        <v>0</v>
      </c>
      <c r="AC6" s="75">
        <v>0</v>
      </c>
      <c r="AD6" s="75">
        <v>0</v>
      </c>
      <c r="AE6" s="75">
        <v>14</v>
      </c>
      <c r="AF6" s="62">
        <v>3</v>
      </c>
      <c r="AG6" s="53" t="s">
        <v>198</v>
      </c>
      <c r="AH6" s="305">
        <v>41772</v>
      </c>
      <c r="AI6" s="306">
        <v>98925</v>
      </c>
      <c r="AJ6" s="55" t="s">
        <v>199</v>
      </c>
      <c r="AK6" s="305">
        <v>41981</v>
      </c>
      <c r="AL6" s="306">
        <v>230775</v>
      </c>
      <c r="AM6" s="55" t="s">
        <v>200</v>
      </c>
      <c r="AN6" s="305">
        <v>42227</v>
      </c>
      <c r="AO6" s="306">
        <v>106300</v>
      </c>
      <c r="AP6" s="306">
        <v>0</v>
      </c>
      <c r="AQ6" s="60">
        <f t="shared" si="1"/>
        <v>436000</v>
      </c>
      <c r="AR6" s="60">
        <f t="shared" si="2"/>
        <v>436000</v>
      </c>
      <c r="AS6" s="63">
        <f t="shared" si="3"/>
        <v>95.331802776866738</v>
      </c>
      <c r="AT6" s="60" t="s">
        <v>424</v>
      </c>
      <c r="AU6" s="64" t="s">
        <v>173</v>
      </c>
      <c r="AV6" s="53">
        <v>5.6</v>
      </c>
      <c r="AW6" s="53">
        <v>90</v>
      </c>
      <c r="AX6" s="53"/>
      <c r="AY6" s="53"/>
      <c r="AZ6" s="53">
        <v>5</v>
      </c>
      <c r="BA6" s="53">
        <v>20</v>
      </c>
      <c r="BB6" s="53"/>
      <c r="BC6" s="53"/>
      <c r="BD6" s="53"/>
      <c r="BE6" s="53"/>
      <c r="BF6" s="53"/>
      <c r="BG6" s="53"/>
      <c r="BH6" s="53"/>
      <c r="BI6" s="53">
        <v>20</v>
      </c>
      <c r="BJ6" s="53"/>
      <c r="BK6" s="53"/>
      <c r="BL6" s="53"/>
      <c r="BM6" s="53"/>
      <c r="BN6" s="53"/>
      <c r="BO6" s="53"/>
      <c r="BP6" s="53">
        <v>20</v>
      </c>
      <c r="BQ6" s="53"/>
      <c r="BR6" s="53"/>
    </row>
    <row r="7" spans="1:70" s="50" customFormat="1" ht="30">
      <c r="A7" s="53">
        <v>6</v>
      </c>
      <c r="B7" s="54" t="s">
        <v>6</v>
      </c>
      <c r="C7" s="53" t="s">
        <v>57</v>
      </c>
      <c r="D7" s="54" t="s">
        <v>692</v>
      </c>
      <c r="E7" s="66">
        <v>24131007</v>
      </c>
      <c r="F7" s="75" t="s">
        <v>942</v>
      </c>
      <c r="G7" s="59" t="s">
        <v>342</v>
      </c>
      <c r="H7" s="59" t="s">
        <v>1071</v>
      </c>
      <c r="I7" s="58" t="s">
        <v>350</v>
      </c>
      <c r="J7" s="321" t="s">
        <v>2349</v>
      </c>
      <c r="K7" s="147">
        <v>24</v>
      </c>
      <c r="L7" s="147" t="s">
        <v>314</v>
      </c>
      <c r="M7" s="53" t="s">
        <v>1227</v>
      </c>
      <c r="N7" s="53">
        <v>2</v>
      </c>
      <c r="O7" s="54" t="s">
        <v>26</v>
      </c>
      <c r="P7" s="54" t="s">
        <v>26</v>
      </c>
      <c r="Q7" s="54" t="s">
        <v>9</v>
      </c>
      <c r="R7" s="57">
        <f t="shared" si="0"/>
        <v>2454550</v>
      </c>
      <c r="S7" s="60">
        <v>1490925</v>
      </c>
      <c r="T7" s="60">
        <f>S7*80%</f>
        <v>1192740</v>
      </c>
      <c r="U7" s="60">
        <f>S7*20%</f>
        <v>298185</v>
      </c>
      <c r="V7" s="60">
        <v>963625</v>
      </c>
      <c r="W7" s="61">
        <f t="shared" si="4"/>
        <v>51</v>
      </c>
      <c r="X7" s="61">
        <f t="shared" si="5"/>
        <v>26</v>
      </c>
      <c r="Y7" s="61">
        <f t="shared" si="6"/>
        <v>25</v>
      </c>
      <c r="Z7" s="75">
        <v>26</v>
      </c>
      <c r="AA7" s="75">
        <v>25</v>
      </c>
      <c r="AB7" s="75">
        <v>0</v>
      </c>
      <c r="AC7" s="75">
        <v>0</v>
      </c>
      <c r="AD7" s="75">
        <v>0</v>
      </c>
      <c r="AE7" s="75">
        <v>0</v>
      </c>
      <c r="AF7" s="62">
        <v>3</v>
      </c>
      <c r="AG7" s="53" t="s">
        <v>198</v>
      </c>
      <c r="AH7" s="307">
        <v>41772</v>
      </c>
      <c r="AI7" s="200">
        <v>298014</v>
      </c>
      <c r="AJ7" s="57" t="s">
        <v>199</v>
      </c>
      <c r="AK7" s="307">
        <v>42407</v>
      </c>
      <c r="AL7" s="200">
        <v>90812.77</v>
      </c>
      <c r="AM7" s="55"/>
      <c r="AN7" s="53"/>
      <c r="AO7" s="55"/>
      <c r="AP7" s="200">
        <v>97206.7</v>
      </c>
      <c r="AQ7" s="60">
        <f t="shared" si="1"/>
        <v>388826.77</v>
      </c>
      <c r="AR7" s="60">
        <f t="shared" si="2"/>
        <v>486033.47000000003</v>
      </c>
      <c r="AS7" s="63">
        <f t="shared" si="3"/>
        <v>32.599458054563449</v>
      </c>
      <c r="AT7" s="60" t="s">
        <v>425</v>
      </c>
      <c r="AU7" s="64" t="s">
        <v>174</v>
      </c>
      <c r="AV7" s="53">
        <v>306</v>
      </c>
      <c r="AW7" s="53">
        <v>3</v>
      </c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</row>
    <row r="8" spans="1:70" s="50" customFormat="1" ht="30">
      <c r="A8" s="53">
        <v>7</v>
      </c>
      <c r="B8" s="54" t="s">
        <v>6</v>
      </c>
      <c r="C8" s="53" t="s">
        <v>57</v>
      </c>
      <c r="D8" s="54" t="s">
        <v>693</v>
      </c>
      <c r="E8" s="66">
        <v>24131008</v>
      </c>
      <c r="F8" s="75" t="s">
        <v>924</v>
      </c>
      <c r="G8" s="59" t="s">
        <v>1008</v>
      </c>
      <c r="H8" s="59" t="s">
        <v>1072</v>
      </c>
      <c r="I8" s="58">
        <v>9848883840</v>
      </c>
      <c r="J8" s="321" t="s">
        <v>2349</v>
      </c>
      <c r="K8" s="147">
        <v>24</v>
      </c>
      <c r="L8" s="147" t="s">
        <v>314</v>
      </c>
      <c r="M8" s="53" t="s">
        <v>1227</v>
      </c>
      <c r="N8" s="53">
        <v>1</v>
      </c>
      <c r="O8" s="54" t="s">
        <v>26</v>
      </c>
      <c r="P8" s="54" t="s">
        <v>26</v>
      </c>
      <c r="Q8" s="54" t="s">
        <v>9</v>
      </c>
      <c r="R8" s="57">
        <f t="shared" si="0"/>
        <v>1402333</v>
      </c>
      <c r="S8" s="60">
        <v>721387</v>
      </c>
      <c r="T8" s="60">
        <f>S8*80%</f>
        <v>577109.6</v>
      </c>
      <c r="U8" s="60">
        <f>S8*20%</f>
        <v>144277.4</v>
      </c>
      <c r="V8" s="60">
        <v>680946</v>
      </c>
      <c r="W8" s="61">
        <f t="shared" si="4"/>
        <v>102</v>
      </c>
      <c r="X8" s="61">
        <f t="shared" si="5"/>
        <v>88</v>
      </c>
      <c r="Y8" s="61">
        <f t="shared" si="6"/>
        <v>14</v>
      </c>
      <c r="Z8" s="75">
        <v>42</v>
      </c>
      <c r="AA8" s="75">
        <v>4</v>
      </c>
      <c r="AB8" s="75">
        <v>0</v>
      </c>
      <c r="AC8" s="75">
        <v>0</v>
      </c>
      <c r="AD8" s="75">
        <v>46</v>
      </c>
      <c r="AE8" s="75">
        <v>10</v>
      </c>
      <c r="AF8" s="62">
        <v>3</v>
      </c>
      <c r="AG8" s="53" t="s">
        <v>198</v>
      </c>
      <c r="AH8" s="307">
        <v>41772</v>
      </c>
      <c r="AI8" s="200">
        <v>143528</v>
      </c>
      <c r="AJ8" s="55" t="s">
        <v>199</v>
      </c>
      <c r="AK8" s="307">
        <v>41981</v>
      </c>
      <c r="AL8" s="200">
        <v>153995</v>
      </c>
      <c r="AM8" s="55" t="s">
        <v>200</v>
      </c>
      <c r="AN8" s="307">
        <v>42566</v>
      </c>
      <c r="AO8" s="200">
        <v>145939.78</v>
      </c>
      <c r="AP8" s="200">
        <v>110865.32</v>
      </c>
      <c r="AQ8" s="60">
        <f t="shared" si="1"/>
        <v>443462.78</v>
      </c>
      <c r="AR8" s="60">
        <f t="shared" si="2"/>
        <v>554328.10000000009</v>
      </c>
      <c r="AS8" s="63">
        <f t="shared" si="3"/>
        <v>76.841986340202979</v>
      </c>
      <c r="AT8" s="60" t="s">
        <v>424</v>
      </c>
      <c r="AU8" s="64" t="s">
        <v>174</v>
      </c>
      <c r="AV8" s="53">
        <v>75</v>
      </c>
      <c r="AW8" s="53">
        <v>1</v>
      </c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</row>
    <row r="9" spans="1:70" s="50" customFormat="1">
      <c r="A9" s="53">
        <v>8</v>
      </c>
      <c r="B9" s="54" t="s">
        <v>6</v>
      </c>
      <c r="C9" s="53" t="s">
        <v>57</v>
      </c>
      <c r="D9" s="54" t="s">
        <v>694</v>
      </c>
      <c r="E9" s="66">
        <v>24131009</v>
      </c>
      <c r="F9" s="75" t="s">
        <v>876</v>
      </c>
      <c r="G9" s="59" t="s">
        <v>1009</v>
      </c>
      <c r="H9" s="59" t="s">
        <v>1073</v>
      </c>
      <c r="I9" s="58">
        <v>9749025646</v>
      </c>
      <c r="J9" s="321" t="s">
        <v>2349</v>
      </c>
      <c r="K9" s="147">
        <v>24</v>
      </c>
      <c r="L9" s="147" t="s">
        <v>314</v>
      </c>
      <c r="M9" s="53" t="s">
        <v>1212</v>
      </c>
      <c r="N9" s="53">
        <v>1</v>
      </c>
      <c r="O9" s="54" t="s">
        <v>26</v>
      </c>
      <c r="P9" s="54" t="s">
        <v>26</v>
      </c>
      <c r="Q9" s="54" t="s">
        <v>9</v>
      </c>
      <c r="R9" s="57">
        <f t="shared" si="0"/>
        <v>1418450</v>
      </c>
      <c r="S9" s="60">
        <v>805515</v>
      </c>
      <c r="T9" s="60">
        <f>S9*100%</f>
        <v>805515</v>
      </c>
      <c r="U9" s="60"/>
      <c r="V9" s="60">
        <v>612935</v>
      </c>
      <c r="W9" s="61">
        <f t="shared" si="4"/>
        <v>22</v>
      </c>
      <c r="X9" s="61">
        <f t="shared" si="5"/>
        <v>4</v>
      </c>
      <c r="Y9" s="61">
        <f t="shared" si="6"/>
        <v>18</v>
      </c>
      <c r="Z9" s="75">
        <v>4</v>
      </c>
      <c r="AA9" s="75">
        <v>2</v>
      </c>
      <c r="AB9" s="75">
        <v>0</v>
      </c>
      <c r="AC9" s="75">
        <v>0</v>
      </c>
      <c r="AD9" s="75">
        <v>0</v>
      </c>
      <c r="AE9" s="75">
        <v>16</v>
      </c>
      <c r="AF9" s="62">
        <v>3</v>
      </c>
      <c r="AG9" s="53" t="s">
        <v>198</v>
      </c>
      <c r="AH9" s="307">
        <v>41772</v>
      </c>
      <c r="AI9" s="200">
        <v>161100</v>
      </c>
      <c r="AJ9" s="57" t="s">
        <v>199</v>
      </c>
      <c r="AK9" s="307">
        <v>42407</v>
      </c>
      <c r="AL9" s="200">
        <v>99680</v>
      </c>
      <c r="AM9" s="55" t="s">
        <v>200</v>
      </c>
      <c r="AN9" s="307">
        <v>42544</v>
      </c>
      <c r="AO9" s="200">
        <v>356622.4</v>
      </c>
      <c r="AP9" s="200">
        <v>0</v>
      </c>
      <c r="AQ9" s="60">
        <f t="shared" si="1"/>
        <v>617402.4</v>
      </c>
      <c r="AR9" s="60">
        <f t="shared" si="2"/>
        <v>617402.4</v>
      </c>
      <c r="AS9" s="63">
        <f t="shared" si="3"/>
        <v>76.646915327461315</v>
      </c>
      <c r="AT9" s="60" t="s">
        <v>424</v>
      </c>
      <c r="AU9" s="64" t="s">
        <v>174</v>
      </c>
      <c r="AV9" s="53">
        <v>132</v>
      </c>
      <c r="AW9" s="53">
        <v>1.32</v>
      </c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</row>
    <row r="10" spans="1:70" s="50" customFormat="1">
      <c r="A10" s="53">
        <v>9</v>
      </c>
      <c r="B10" s="54" t="s">
        <v>6</v>
      </c>
      <c r="C10" s="53" t="s">
        <v>57</v>
      </c>
      <c r="D10" s="54" t="s">
        <v>695</v>
      </c>
      <c r="E10" s="66">
        <v>24131010</v>
      </c>
      <c r="F10" s="75" t="s">
        <v>943</v>
      </c>
      <c r="G10" s="59" t="s">
        <v>1010</v>
      </c>
      <c r="H10" s="59" t="s">
        <v>1074</v>
      </c>
      <c r="I10" s="58">
        <v>9848746839</v>
      </c>
      <c r="J10" s="321" t="s">
        <v>2349</v>
      </c>
      <c r="K10" s="147">
        <v>24</v>
      </c>
      <c r="L10" s="147" t="s">
        <v>314</v>
      </c>
      <c r="M10" s="53" t="s">
        <v>1227</v>
      </c>
      <c r="N10" s="53">
        <v>1</v>
      </c>
      <c r="O10" s="54" t="s">
        <v>26</v>
      </c>
      <c r="P10" s="54" t="s">
        <v>26</v>
      </c>
      <c r="Q10" s="54" t="s">
        <v>9</v>
      </c>
      <c r="R10" s="57">
        <f t="shared" si="0"/>
        <v>1262551</v>
      </c>
      <c r="S10" s="60">
        <v>640923</v>
      </c>
      <c r="T10" s="60">
        <f t="shared" ref="T10:T21" si="7">S10*80%</f>
        <v>512738.4</v>
      </c>
      <c r="U10" s="60">
        <f t="shared" ref="U10:U21" si="8">S10*20%</f>
        <v>128184.6</v>
      </c>
      <c r="V10" s="60">
        <v>621628</v>
      </c>
      <c r="W10" s="61">
        <f t="shared" si="4"/>
        <v>33</v>
      </c>
      <c r="X10" s="61">
        <f t="shared" si="5"/>
        <v>18</v>
      </c>
      <c r="Y10" s="61">
        <f t="shared" si="6"/>
        <v>15</v>
      </c>
      <c r="Z10" s="75">
        <v>2</v>
      </c>
      <c r="AA10" s="75">
        <v>0</v>
      </c>
      <c r="AB10" s="75">
        <v>0</v>
      </c>
      <c r="AC10" s="75">
        <v>0</v>
      </c>
      <c r="AD10" s="75">
        <v>16</v>
      </c>
      <c r="AE10" s="75">
        <v>15</v>
      </c>
      <c r="AF10" s="62">
        <v>3</v>
      </c>
      <c r="AG10" s="53" t="s">
        <v>198</v>
      </c>
      <c r="AH10" s="307">
        <v>41772</v>
      </c>
      <c r="AI10" s="200">
        <v>126458</v>
      </c>
      <c r="AJ10" s="55" t="s">
        <v>199</v>
      </c>
      <c r="AK10" s="307">
        <v>41981</v>
      </c>
      <c r="AL10" s="200">
        <v>121127</v>
      </c>
      <c r="AM10" s="55" t="s">
        <v>200</v>
      </c>
      <c r="AN10" s="307">
        <v>42537</v>
      </c>
      <c r="AO10" s="200">
        <v>223201.4</v>
      </c>
      <c r="AP10" s="200">
        <v>117696.6</v>
      </c>
      <c r="AQ10" s="60">
        <f t="shared" si="1"/>
        <v>470786.4</v>
      </c>
      <c r="AR10" s="60">
        <f t="shared" si="2"/>
        <v>588483</v>
      </c>
      <c r="AS10" s="63">
        <f t="shared" si="3"/>
        <v>91.818049906150975</v>
      </c>
      <c r="AT10" s="60" t="s">
        <v>424</v>
      </c>
      <c r="AU10" s="64" t="s">
        <v>174</v>
      </c>
      <c r="AV10" s="53">
        <v>135</v>
      </c>
      <c r="AW10" s="53">
        <v>1.35</v>
      </c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</row>
    <row r="11" spans="1:70" s="50" customFormat="1">
      <c r="A11" s="53">
        <v>10</v>
      </c>
      <c r="B11" s="54" t="s">
        <v>6</v>
      </c>
      <c r="C11" s="53" t="s">
        <v>56</v>
      </c>
      <c r="D11" s="54" t="s">
        <v>696</v>
      </c>
      <c r="E11" s="66">
        <v>24011011</v>
      </c>
      <c r="F11" s="75" t="s">
        <v>877</v>
      </c>
      <c r="G11" s="59" t="s">
        <v>34</v>
      </c>
      <c r="H11" s="59" t="s">
        <v>1075</v>
      </c>
      <c r="I11" s="58">
        <v>9848739949</v>
      </c>
      <c r="J11" s="321" t="s">
        <v>2347</v>
      </c>
      <c r="K11" s="147">
        <v>12</v>
      </c>
      <c r="L11" s="147" t="s">
        <v>2348</v>
      </c>
      <c r="M11" s="53" t="s">
        <v>1227</v>
      </c>
      <c r="N11" s="53">
        <v>1</v>
      </c>
      <c r="O11" s="54" t="s">
        <v>26</v>
      </c>
      <c r="P11" s="54" t="s">
        <v>26</v>
      </c>
      <c r="Q11" s="54" t="s">
        <v>9</v>
      </c>
      <c r="R11" s="57">
        <f t="shared" si="0"/>
        <v>1033000</v>
      </c>
      <c r="S11" s="60">
        <v>598975</v>
      </c>
      <c r="T11" s="60">
        <f t="shared" si="7"/>
        <v>479180</v>
      </c>
      <c r="U11" s="60">
        <f t="shared" si="8"/>
        <v>119795</v>
      </c>
      <c r="V11" s="60">
        <v>434025</v>
      </c>
      <c r="W11" s="61">
        <f t="shared" si="4"/>
        <v>29</v>
      </c>
      <c r="X11" s="61">
        <f t="shared" si="5"/>
        <v>22</v>
      </c>
      <c r="Y11" s="61">
        <f t="shared" si="6"/>
        <v>7</v>
      </c>
      <c r="Z11" s="75">
        <v>10</v>
      </c>
      <c r="AA11" s="75">
        <v>6</v>
      </c>
      <c r="AB11" s="75">
        <v>0</v>
      </c>
      <c r="AC11" s="75">
        <v>0</v>
      </c>
      <c r="AD11" s="75">
        <v>12</v>
      </c>
      <c r="AE11" s="75">
        <v>1</v>
      </c>
      <c r="AF11" s="62">
        <v>3</v>
      </c>
      <c r="AG11" s="53" t="s">
        <v>198</v>
      </c>
      <c r="AH11" s="307">
        <v>41479</v>
      </c>
      <c r="AI11" s="200">
        <v>86000</v>
      </c>
      <c r="AJ11" s="55" t="s">
        <v>199</v>
      </c>
      <c r="AK11" s="307">
        <v>41886</v>
      </c>
      <c r="AL11" s="200">
        <v>72860</v>
      </c>
      <c r="AM11" s="55" t="s">
        <v>200</v>
      </c>
      <c r="AN11" s="307">
        <v>42296</v>
      </c>
      <c r="AO11" s="200">
        <v>319823.2</v>
      </c>
      <c r="AP11" s="200">
        <v>119470.8</v>
      </c>
      <c r="AQ11" s="60">
        <f t="shared" si="1"/>
        <v>478683.2</v>
      </c>
      <c r="AR11" s="60">
        <f t="shared" si="2"/>
        <v>598154</v>
      </c>
      <c r="AS11" s="63">
        <f t="shared" si="3"/>
        <v>99.862932509704081</v>
      </c>
      <c r="AT11" s="60" t="s">
        <v>424</v>
      </c>
      <c r="AU11" s="64" t="s">
        <v>174</v>
      </c>
      <c r="AV11" s="53">
        <v>145</v>
      </c>
      <c r="AW11" s="53">
        <v>3</v>
      </c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</row>
    <row r="12" spans="1:70" s="50" customFormat="1" ht="45">
      <c r="A12" s="53">
        <v>11</v>
      </c>
      <c r="B12" s="54" t="s">
        <v>6</v>
      </c>
      <c r="C12" s="53" t="s">
        <v>57</v>
      </c>
      <c r="D12" s="54" t="s">
        <v>697</v>
      </c>
      <c r="E12" s="66">
        <v>24131012</v>
      </c>
      <c r="F12" s="75" t="s">
        <v>878</v>
      </c>
      <c r="G12" s="59" t="s">
        <v>1011</v>
      </c>
      <c r="H12" s="59" t="s">
        <v>1076</v>
      </c>
      <c r="I12" s="58">
        <v>9749503022</v>
      </c>
      <c r="J12" s="321" t="s">
        <v>2349</v>
      </c>
      <c r="K12" s="147">
        <v>12</v>
      </c>
      <c r="L12" s="147" t="s">
        <v>2352</v>
      </c>
      <c r="M12" s="53" t="s">
        <v>1227</v>
      </c>
      <c r="N12" s="53">
        <v>1</v>
      </c>
      <c r="O12" s="54" t="s">
        <v>26</v>
      </c>
      <c r="P12" s="54" t="s">
        <v>26</v>
      </c>
      <c r="Q12" s="54" t="s">
        <v>9</v>
      </c>
      <c r="R12" s="57">
        <f t="shared" si="0"/>
        <v>3503951</v>
      </c>
      <c r="S12" s="60">
        <v>1874588</v>
      </c>
      <c r="T12" s="60">
        <f t="shared" si="7"/>
        <v>1499670.4000000001</v>
      </c>
      <c r="U12" s="60">
        <f t="shared" si="8"/>
        <v>374917.60000000003</v>
      </c>
      <c r="V12" s="60">
        <v>1629363</v>
      </c>
      <c r="W12" s="61">
        <f t="shared" si="4"/>
        <v>75</v>
      </c>
      <c r="X12" s="61">
        <f t="shared" si="5"/>
        <v>28</v>
      </c>
      <c r="Y12" s="61">
        <f t="shared" si="6"/>
        <v>47</v>
      </c>
      <c r="Z12" s="75">
        <v>5</v>
      </c>
      <c r="AA12" s="75">
        <v>2</v>
      </c>
      <c r="AB12" s="75">
        <v>0</v>
      </c>
      <c r="AC12" s="75">
        <v>0</v>
      </c>
      <c r="AD12" s="75">
        <v>23</v>
      </c>
      <c r="AE12" s="75">
        <v>45</v>
      </c>
      <c r="AF12" s="62">
        <v>3</v>
      </c>
      <c r="AG12" s="53" t="s">
        <v>198</v>
      </c>
      <c r="AH12" s="307">
        <v>41772</v>
      </c>
      <c r="AI12" s="200">
        <v>371500</v>
      </c>
      <c r="AJ12" s="55" t="s">
        <v>199</v>
      </c>
      <c r="AK12" s="307">
        <v>41891</v>
      </c>
      <c r="AL12" s="200">
        <v>224323</v>
      </c>
      <c r="AM12" s="55" t="s">
        <v>200</v>
      </c>
      <c r="AN12" s="307">
        <v>42243</v>
      </c>
      <c r="AO12" s="200">
        <v>899888.8</v>
      </c>
      <c r="AP12" s="200">
        <v>373927.9</v>
      </c>
      <c r="AQ12" s="60">
        <f t="shared" si="1"/>
        <v>1495711.8</v>
      </c>
      <c r="AR12" s="60">
        <f t="shared" si="2"/>
        <v>1869639.7000000002</v>
      </c>
      <c r="AS12" s="63">
        <f t="shared" si="3"/>
        <v>99.736032664244107</v>
      </c>
      <c r="AT12" s="60" t="s">
        <v>424</v>
      </c>
      <c r="AU12" s="64" t="s">
        <v>174</v>
      </c>
      <c r="AV12" s="53">
        <v>375</v>
      </c>
      <c r="AW12" s="53">
        <v>5.6</v>
      </c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</row>
    <row r="13" spans="1:70" s="50" customFormat="1" ht="45">
      <c r="A13" s="53">
        <v>12</v>
      </c>
      <c r="B13" s="54" t="s">
        <v>6</v>
      </c>
      <c r="C13" s="53" t="s">
        <v>56</v>
      </c>
      <c r="D13" s="54" t="s">
        <v>35</v>
      </c>
      <c r="E13" s="66">
        <v>24011013</v>
      </c>
      <c r="F13" s="75" t="s">
        <v>909</v>
      </c>
      <c r="G13" s="59" t="s">
        <v>343</v>
      </c>
      <c r="H13" s="59" t="s">
        <v>1077</v>
      </c>
      <c r="I13" s="58">
        <v>9848730212</v>
      </c>
      <c r="J13" s="321" t="s">
        <v>2347</v>
      </c>
      <c r="K13" s="147">
        <v>12</v>
      </c>
      <c r="L13" s="147" t="s">
        <v>2348</v>
      </c>
      <c r="M13" s="53" t="s">
        <v>1227</v>
      </c>
      <c r="N13" s="53">
        <v>1</v>
      </c>
      <c r="O13" s="54" t="s">
        <v>26</v>
      </c>
      <c r="P13" s="54" t="s">
        <v>26</v>
      </c>
      <c r="Q13" s="54" t="s">
        <v>9</v>
      </c>
      <c r="R13" s="57">
        <f t="shared" si="0"/>
        <v>1283550</v>
      </c>
      <c r="S13" s="60">
        <v>679250</v>
      </c>
      <c r="T13" s="60">
        <f t="shared" si="7"/>
        <v>543400</v>
      </c>
      <c r="U13" s="60">
        <f t="shared" si="8"/>
        <v>135850</v>
      </c>
      <c r="V13" s="60">
        <v>604300</v>
      </c>
      <c r="W13" s="61">
        <f t="shared" si="4"/>
        <v>81</v>
      </c>
      <c r="X13" s="61">
        <f t="shared" si="5"/>
        <v>0</v>
      </c>
      <c r="Y13" s="61">
        <f t="shared" si="6"/>
        <v>81</v>
      </c>
      <c r="Z13" s="75">
        <v>0</v>
      </c>
      <c r="AA13" s="75">
        <v>33</v>
      </c>
      <c r="AB13" s="75">
        <v>0</v>
      </c>
      <c r="AC13" s="75">
        <v>0</v>
      </c>
      <c r="AD13" s="75">
        <v>0</v>
      </c>
      <c r="AE13" s="75">
        <v>48</v>
      </c>
      <c r="AF13" s="62">
        <v>3</v>
      </c>
      <c r="AG13" s="53" t="s">
        <v>198</v>
      </c>
      <c r="AH13" s="307">
        <v>41844</v>
      </c>
      <c r="AI13" s="200">
        <v>97500</v>
      </c>
      <c r="AJ13" s="57"/>
      <c r="AK13" s="67"/>
      <c r="AL13" s="57"/>
      <c r="AM13" s="55"/>
      <c r="AN13" s="53"/>
      <c r="AO13" s="55"/>
      <c r="AP13" s="200">
        <v>0</v>
      </c>
      <c r="AQ13" s="60">
        <f t="shared" si="1"/>
        <v>97500</v>
      </c>
      <c r="AR13" s="60">
        <f t="shared" si="2"/>
        <v>97500</v>
      </c>
      <c r="AS13" s="63">
        <f t="shared" si="3"/>
        <v>14.354066985645932</v>
      </c>
      <c r="AT13" s="60" t="s">
        <v>425</v>
      </c>
      <c r="AU13" s="64" t="s">
        <v>174</v>
      </c>
      <c r="AV13" s="53">
        <v>146</v>
      </c>
      <c r="AW13" s="53">
        <v>3.65</v>
      </c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</row>
    <row r="14" spans="1:70" s="50" customFormat="1" ht="30">
      <c r="A14" s="53">
        <v>13</v>
      </c>
      <c r="B14" s="54" t="s">
        <v>6</v>
      </c>
      <c r="C14" s="53" t="s">
        <v>58</v>
      </c>
      <c r="D14" s="54" t="s">
        <v>705</v>
      </c>
      <c r="E14" s="66">
        <v>24242014</v>
      </c>
      <c r="F14" s="75" t="s">
        <v>879</v>
      </c>
      <c r="G14" s="59" t="s">
        <v>1012</v>
      </c>
      <c r="H14" s="59" t="s">
        <v>1078</v>
      </c>
      <c r="I14" s="58">
        <v>9749503092</v>
      </c>
      <c r="J14" s="321" t="s">
        <v>294</v>
      </c>
      <c r="K14" s="147">
        <v>23</v>
      </c>
      <c r="L14" s="147" t="s">
        <v>1231</v>
      </c>
      <c r="M14" s="53" t="s">
        <v>1227</v>
      </c>
      <c r="N14" s="53">
        <v>2</v>
      </c>
      <c r="O14" s="198" t="s">
        <v>1403</v>
      </c>
      <c r="P14" s="198" t="s">
        <v>1403</v>
      </c>
      <c r="Q14" s="54" t="s">
        <v>9</v>
      </c>
      <c r="R14" s="57">
        <f t="shared" si="0"/>
        <v>1407712</v>
      </c>
      <c r="S14" s="60">
        <v>930063</v>
      </c>
      <c r="T14" s="60">
        <f t="shared" si="7"/>
        <v>744050.4</v>
      </c>
      <c r="U14" s="60">
        <f t="shared" si="8"/>
        <v>186012.6</v>
      </c>
      <c r="V14" s="60">
        <v>477649</v>
      </c>
      <c r="W14" s="61">
        <f t="shared" si="4"/>
        <v>95</v>
      </c>
      <c r="X14" s="61">
        <f t="shared" si="5"/>
        <v>59</v>
      </c>
      <c r="Y14" s="61">
        <f t="shared" si="6"/>
        <v>36</v>
      </c>
      <c r="Z14" s="75">
        <v>7</v>
      </c>
      <c r="AA14" s="75">
        <v>5</v>
      </c>
      <c r="AB14" s="75">
        <v>0</v>
      </c>
      <c r="AC14" s="75">
        <v>0</v>
      </c>
      <c r="AD14" s="75">
        <v>52</v>
      </c>
      <c r="AE14" s="75">
        <v>31</v>
      </c>
      <c r="AF14" s="62">
        <v>4</v>
      </c>
      <c r="AG14" s="53" t="s">
        <v>198</v>
      </c>
      <c r="AH14" s="305">
        <v>42201</v>
      </c>
      <c r="AI14" s="306">
        <v>186013</v>
      </c>
      <c r="AJ14" s="57" t="s">
        <v>199</v>
      </c>
      <c r="AK14" s="308">
        <v>42649</v>
      </c>
      <c r="AL14" s="228">
        <v>347423.7</v>
      </c>
      <c r="AM14" s="55"/>
      <c r="AN14" s="55"/>
      <c r="AO14" s="55"/>
      <c r="AP14" s="3">
        <v>133359.17000000001</v>
      </c>
      <c r="AQ14" s="60">
        <f t="shared" si="1"/>
        <v>533436.69999999995</v>
      </c>
      <c r="AR14" s="60">
        <f t="shared" si="2"/>
        <v>666795.87</v>
      </c>
      <c r="AS14" s="63">
        <f t="shared" si="3"/>
        <v>71.693623980311003</v>
      </c>
      <c r="AT14" s="60" t="s">
        <v>425</v>
      </c>
      <c r="AU14" s="64"/>
      <c r="AV14" s="53"/>
      <c r="AW14" s="53">
        <v>415</v>
      </c>
      <c r="AX14" s="53"/>
      <c r="AY14" s="53"/>
      <c r="AZ14" s="53">
        <v>0.115</v>
      </c>
      <c r="BA14" s="53">
        <v>20</v>
      </c>
      <c r="BB14" s="53"/>
      <c r="BC14" s="53">
        <v>1</v>
      </c>
      <c r="BD14" s="53"/>
      <c r="BE14" s="53"/>
      <c r="BF14" s="53"/>
      <c r="BG14" s="53"/>
      <c r="BH14" s="53"/>
      <c r="BI14" s="53"/>
      <c r="BJ14" s="53"/>
      <c r="BK14" s="53"/>
      <c r="BL14" s="53"/>
      <c r="BM14" s="53">
        <v>41</v>
      </c>
      <c r="BN14" s="53">
        <v>78</v>
      </c>
      <c r="BO14" s="53"/>
      <c r="BP14" s="53"/>
      <c r="BQ14" s="53">
        <v>1</v>
      </c>
      <c r="BR14" s="53"/>
    </row>
    <row r="15" spans="1:70" s="50" customFormat="1" ht="30">
      <c r="A15" s="53">
        <v>14</v>
      </c>
      <c r="B15" s="54" t="s">
        <v>6</v>
      </c>
      <c r="C15" s="53" t="s">
        <v>58</v>
      </c>
      <c r="D15" s="54" t="s">
        <v>698</v>
      </c>
      <c r="E15" s="66">
        <v>24242015</v>
      </c>
      <c r="F15" s="75" t="s">
        <v>880</v>
      </c>
      <c r="G15" s="59" t="s">
        <v>344</v>
      </c>
      <c r="H15" s="59" t="s">
        <v>1079</v>
      </c>
      <c r="I15" s="58">
        <v>9749526728</v>
      </c>
      <c r="J15" s="321" t="s">
        <v>294</v>
      </c>
      <c r="K15" s="147">
        <v>23</v>
      </c>
      <c r="L15" s="147" t="s">
        <v>1231</v>
      </c>
      <c r="M15" s="53" t="s">
        <v>1227</v>
      </c>
      <c r="N15" s="53">
        <v>2</v>
      </c>
      <c r="O15" s="198" t="s">
        <v>1403</v>
      </c>
      <c r="P15" s="198" t="s">
        <v>1403</v>
      </c>
      <c r="Q15" s="54" t="s">
        <v>36</v>
      </c>
      <c r="R15" s="57">
        <f t="shared" si="0"/>
        <v>10950080</v>
      </c>
      <c r="S15" s="60">
        <v>3189184</v>
      </c>
      <c r="T15" s="60">
        <f t="shared" si="7"/>
        <v>2551347.2000000002</v>
      </c>
      <c r="U15" s="60">
        <f t="shared" si="8"/>
        <v>637836.80000000005</v>
      </c>
      <c r="V15" s="60">
        <v>7760896</v>
      </c>
      <c r="W15" s="61">
        <f t="shared" si="4"/>
        <v>179</v>
      </c>
      <c r="X15" s="61">
        <f t="shared" si="5"/>
        <v>117</v>
      </c>
      <c r="Y15" s="61">
        <f t="shared" si="6"/>
        <v>62</v>
      </c>
      <c r="Z15" s="75">
        <v>11</v>
      </c>
      <c r="AA15" s="75">
        <v>7</v>
      </c>
      <c r="AB15" s="75">
        <v>0</v>
      </c>
      <c r="AC15" s="75">
        <v>0</v>
      </c>
      <c r="AD15" s="75">
        <v>106</v>
      </c>
      <c r="AE15" s="75">
        <v>55</v>
      </c>
      <c r="AF15" s="62">
        <v>4</v>
      </c>
      <c r="AG15" s="53" t="s">
        <v>198</v>
      </c>
      <c r="AH15" s="308">
        <v>42648</v>
      </c>
      <c r="AI15" s="228">
        <v>2177081.52</v>
      </c>
      <c r="AJ15" s="57"/>
      <c r="AK15" s="57"/>
      <c r="AL15" s="57"/>
      <c r="AM15" s="55"/>
      <c r="AN15" s="55"/>
      <c r="AO15" s="55"/>
      <c r="AP15" s="3">
        <v>544270.38</v>
      </c>
      <c r="AQ15" s="60">
        <f t="shared" si="1"/>
        <v>2177081.52</v>
      </c>
      <c r="AR15" s="60">
        <f t="shared" si="2"/>
        <v>2721351.9</v>
      </c>
      <c r="AS15" s="63">
        <f t="shared" si="3"/>
        <v>85.33066452108126</v>
      </c>
      <c r="AT15" s="60" t="s">
        <v>425</v>
      </c>
      <c r="AU15" s="64" t="s">
        <v>173</v>
      </c>
      <c r="AV15" s="53">
        <v>56.4</v>
      </c>
      <c r="AW15" s="53">
        <v>894</v>
      </c>
      <c r="AX15" s="53"/>
      <c r="AY15" s="53"/>
      <c r="AZ15" s="53">
        <v>14</v>
      </c>
      <c r="BA15" s="53">
        <v>20</v>
      </c>
      <c r="BB15" s="53"/>
      <c r="BC15" s="53">
        <v>1</v>
      </c>
      <c r="BD15" s="53"/>
      <c r="BE15" s="53"/>
      <c r="BF15" s="53"/>
      <c r="BG15" s="53"/>
      <c r="BH15" s="53"/>
      <c r="BI15" s="53">
        <v>20</v>
      </c>
      <c r="BJ15" s="53">
        <v>14000</v>
      </c>
      <c r="BK15" s="53"/>
      <c r="BL15" s="53">
        <v>2</v>
      </c>
      <c r="BM15" s="53">
        <v>250</v>
      </c>
      <c r="BN15" s="53">
        <v>24</v>
      </c>
      <c r="BO15" s="53">
        <v>24</v>
      </c>
      <c r="BP15" s="53">
        <v>20</v>
      </c>
      <c r="BQ15" s="53">
        <v>1</v>
      </c>
      <c r="BR15" s="53">
        <v>5</v>
      </c>
    </row>
    <row r="16" spans="1:70" s="50" customFormat="1" ht="30">
      <c r="A16" s="53">
        <v>15</v>
      </c>
      <c r="B16" s="54" t="s">
        <v>6</v>
      </c>
      <c r="C16" s="53" t="s">
        <v>58</v>
      </c>
      <c r="D16" s="54" t="s">
        <v>687</v>
      </c>
      <c r="E16" s="66">
        <v>24242016</v>
      </c>
      <c r="F16" s="75" t="s">
        <v>887</v>
      </c>
      <c r="G16" s="59" t="s">
        <v>345</v>
      </c>
      <c r="H16" s="59" t="s">
        <v>1080</v>
      </c>
      <c r="I16" s="58">
        <v>9848746417</v>
      </c>
      <c r="J16" s="321" t="s">
        <v>295</v>
      </c>
      <c r="K16" s="147">
        <v>23</v>
      </c>
      <c r="L16" s="147" t="s">
        <v>296</v>
      </c>
      <c r="M16" s="53" t="s">
        <v>1212</v>
      </c>
      <c r="N16" s="53">
        <v>2</v>
      </c>
      <c r="O16" s="54" t="s">
        <v>1403</v>
      </c>
      <c r="P16" s="54" t="s">
        <v>85</v>
      </c>
      <c r="Q16" s="54" t="s">
        <v>9</v>
      </c>
      <c r="R16" s="57">
        <f t="shared" si="0"/>
        <v>2298817</v>
      </c>
      <c r="S16" s="60">
        <v>1165653.55</v>
      </c>
      <c r="T16" s="60">
        <f t="shared" si="7"/>
        <v>932522.84000000008</v>
      </c>
      <c r="U16" s="60">
        <f t="shared" si="8"/>
        <v>233130.71000000002</v>
      </c>
      <c r="V16" s="60">
        <v>1133163.45</v>
      </c>
      <c r="W16" s="61">
        <f t="shared" si="4"/>
        <v>26</v>
      </c>
      <c r="X16" s="61">
        <f t="shared" si="5"/>
        <v>12</v>
      </c>
      <c r="Y16" s="61">
        <f t="shared" si="6"/>
        <v>14</v>
      </c>
      <c r="Z16" s="75">
        <v>12</v>
      </c>
      <c r="AA16" s="75">
        <v>13</v>
      </c>
      <c r="AB16" s="75">
        <v>0</v>
      </c>
      <c r="AC16" s="75">
        <v>0</v>
      </c>
      <c r="AD16" s="75">
        <v>0</v>
      </c>
      <c r="AE16" s="75">
        <v>1</v>
      </c>
      <c r="AF16" s="62">
        <v>3</v>
      </c>
      <c r="AG16" s="53" t="s">
        <v>198</v>
      </c>
      <c r="AH16" s="305">
        <v>42439</v>
      </c>
      <c r="AI16" s="306">
        <v>621181.46</v>
      </c>
      <c r="AJ16" s="57"/>
      <c r="AK16" s="309"/>
      <c r="AL16" s="57"/>
      <c r="AM16" s="55"/>
      <c r="AN16" s="55"/>
      <c r="AO16" s="55"/>
      <c r="AP16" s="306">
        <v>310590.74</v>
      </c>
      <c r="AQ16" s="60">
        <f t="shared" si="1"/>
        <v>621181.46</v>
      </c>
      <c r="AR16" s="60">
        <f t="shared" si="2"/>
        <v>931772.2</v>
      </c>
      <c r="AS16" s="63">
        <f t="shared" si="3"/>
        <v>79.935603507577341</v>
      </c>
      <c r="AT16" s="60" t="s">
        <v>425</v>
      </c>
      <c r="AU16" s="64"/>
      <c r="AV16" s="53"/>
      <c r="AW16" s="53">
        <v>75</v>
      </c>
      <c r="AX16" s="53"/>
      <c r="AY16" s="53"/>
      <c r="AZ16" s="53">
        <v>0.35</v>
      </c>
      <c r="BA16" s="53">
        <v>50</v>
      </c>
      <c r="BB16" s="53"/>
      <c r="BC16" s="53"/>
      <c r="BD16" s="53"/>
      <c r="BE16" s="53"/>
      <c r="BF16" s="53"/>
      <c r="BG16" s="53"/>
      <c r="BH16" s="53"/>
      <c r="BI16" s="53"/>
      <c r="BJ16" s="53">
        <v>1000</v>
      </c>
      <c r="BK16" s="53">
        <v>15</v>
      </c>
      <c r="BL16" s="53">
        <v>1</v>
      </c>
      <c r="BM16" s="53">
        <v>100</v>
      </c>
      <c r="BN16" s="53">
        <v>10</v>
      </c>
      <c r="BO16" s="53">
        <v>25</v>
      </c>
      <c r="BP16" s="53"/>
      <c r="BQ16" s="53">
        <v>1</v>
      </c>
      <c r="BR16" s="53"/>
    </row>
    <row r="17" spans="1:70" s="50" customFormat="1" ht="45">
      <c r="A17" s="53">
        <v>16</v>
      </c>
      <c r="B17" s="54" t="s">
        <v>6</v>
      </c>
      <c r="C17" s="53" t="s">
        <v>58</v>
      </c>
      <c r="D17" s="54" t="s">
        <v>746</v>
      </c>
      <c r="E17" s="66">
        <v>24241017</v>
      </c>
      <c r="F17" s="75" t="s">
        <v>881</v>
      </c>
      <c r="G17" s="59" t="s">
        <v>84</v>
      </c>
      <c r="H17" s="59" t="s">
        <v>1081</v>
      </c>
      <c r="I17" s="58">
        <v>9749506141</v>
      </c>
      <c r="J17" s="321" t="s">
        <v>294</v>
      </c>
      <c r="K17" s="147">
        <v>23</v>
      </c>
      <c r="L17" s="147" t="s">
        <v>1231</v>
      </c>
      <c r="M17" s="53" t="s">
        <v>1227</v>
      </c>
      <c r="N17" s="53">
        <v>2</v>
      </c>
      <c r="O17" s="54" t="s">
        <v>45</v>
      </c>
      <c r="P17" s="54" t="s">
        <v>45</v>
      </c>
      <c r="Q17" s="54" t="s">
        <v>9</v>
      </c>
      <c r="R17" s="57">
        <f t="shared" si="0"/>
        <v>6854999</v>
      </c>
      <c r="S17" s="60">
        <v>3451290</v>
      </c>
      <c r="T17" s="60">
        <f t="shared" si="7"/>
        <v>2761032</v>
      </c>
      <c r="U17" s="60">
        <f t="shared" si="8"/>
        <v>690258</v>
      </c>
      <c r="V17" s="60">
        <v>3403709</v>
      </c>
      <c r="W17" s="61">
        <f t="shared" si="4"/>
        <v>95</v>
      </c>
      <c r="X17" s="61">
        <f t="shared" si="5"/>
        <v>62</v>
      </c>
      <c r="Y17" s="61">
        <f t="shared" si="6"/>
        <v>33</v>
      </c>
      <c r="Z17" s="75">
        <v>0</v>
      </c>
      <c r="AA17" s="75">
        <v>1</v>
      </c>
      <c r="AB17" s="75">
        <v>42</v>
      </c>
      <c r="AC17" s="75">
        <v>21</v>
      </c>
      <c r="AD17" s="75">
        <v>20</v>
      </c>
      <c r="AE17" s="75">
        <v>11</v>
      </c>
      <c r="AF17" s="62">
        <v>3</v>
      </c>
      <c r="AG17" s="53" t="s">
        <v>198</v>
      </c>
      <c r="AH17" s="305">
        <v>42257</v>
      </c>
      <c r="AI17" s="306">
        <v>2199496</v>
      </c>
      <c r="AJ17" s="57"/>
      <c r="AK17" s="57"/>
      <c r="AL17" s="57"/>
      <c r="AM17" s="55"/>
      <c r="AN17" s="55"/>
      <c r="AO17" s="55"/>
      <c r="AP17" s="306">
        <v>549874</v>
      </c>
      <c r="AQ17" s="60">
        <f t="shared" si="1"/>
        <v>2199496</v>
      </c>
      <c r="AR17" s="60">
        <f t="shared" si="2"/>
        <v>2749370</v>
      </c>
      <c r="AS17" s="63">
        <f t="shared" si="3"/>
        <v>79.662097360697018</v>
      </c>
      <c r="AT17" s="60" t="s">
        <v>425</v>
      </c>
      <c r="AU17" s="64" t="s">
        <v>173</v>
      </c>
      <c r="AV17" s="53">
        <v>25</v>
      </c>
      <c r="AW17" s="53">
        <v>800</v>
      </c>
      <c r="AX17" s="53"/>
      <c r="AY17" s="53"/>
      <c r="AZ17" s="53">
        <v>25</v>
      </c>
      <c r="BA17" s="53"/>
      <c r="BB17" s="53"/>
      <c r="BC17" s="53">
        <v>1</v>
      </c>
      <c r="BD17" s="53"/>
      <c r="BE17" s="53"/>
      <c r="BF17" s="53"/>
      <c r="BG17" s="53"/>
      <c r="BH17" s="53"/>
      <c r="BI17" s="53"/>
      <c r="BJ17" s="53">
        <v>7500</v>
      </c>
      <c r="BK17" s="53"/>
      <c r="BL17" s="53"/>
      <c r="BM17" s="53"/>
      <c r="BN17" s="53">
        <v>4</v>
      </c>
      <c r="BO17" s="53"/>
      <c r="BP17" s="53"/>
      <c r="BQ17" s="53">
        <v>9</v>
      </c>
      <c r="BR17" s="53"/>
    </row>
    <row r="18" spans="1:70" s="50" customFormat="1" ht="30">
      <c r="A18" s="53">
        <v>17</v>
      </c>
      <c r="B18" s="54" t="s">
        <v>6</v>
      </c>
      <c r="C18" s="53" t="s">
        <v>58</v>
      </c>
      <c r="D18" s="54" t="s">
        <v>706</v>
      </c>
      <c r="E18" s="66">
        <v>24243018</v>
      </c>
      <c r="F18" s="75" t="s">
        <v>946</v>
      </c>
      <c r="G18" s="59" t="s">
        <v>1013</v>
      </c>
      <c r="H18" s="59" t="s">
        <v>1082</v>
      </c>
      <c r="I18" s="58" t="s">
        <v>348</v>
      </c>
      <c r="J18" s="321" t="s">
        <v>295</v>
      </c>
      <c r="K18" s="147">
        <v>22</v>
      </c>
      <c r="L18" s="147" t="s">
        <v>297</v>
      </c>
      <c r="M18" s="53" t="s">
        <v>1227</v>
      </c>
      <c r="N18" s="53">
        <v>3</v>
      </c>
      <c r="O18" s="54" t="s">
        <v>38</v>
      </c>
      <c r="P18" s="54" t="s">
        <v>2173</v>
      </c>
      <c r="Q18" s="200" t="s">
        <v>1405</v>
      </c>
      <c r="R18" s="57">
        <f t="shared" si="0"/>
        <v>4864460</v>
      </c>
      <c r="S18" s="60">
        <v>2490307.85</v>
      </c>
      <c r="T18" s="60">
        <f t="shared" si="7"/>
        <v>1992246.2800000003</v>
      </c>
      <c r="U18" s="60">
        <f t="shared" si="8"/>
        <v>498061.57000000007</v>
      </c>
      <c r="V18" s="60">
        <v>2374152.15</v>
      </c>
      <c r="W18" s="61">
        <f t="shared" si="4"/>
        <v>120</v>
      </c>
      <c r="X18" s="61">
        <f t="shared" si="5"/>
        <v>68</v>
      </c>
      <c r="Y18" s="61">
        <f t="shared" si="6"/>
        <v>52</v>
      </c>
      <c r="Z18" s="75">
        <v>4</v>
      </c>
      <c r="AA18" s="75">
        <v>4</v>
      </c>
      <c r="AB18" s="75">
        <v>0</v>
      </c>
      <c r="AC18" s="75">
        <v>0</v>
      </c>
      <c r="AD18" s="75">
        <v>64</v>
      </c>
      <c r="AE18" s="75">
        <v>48</v>
      </c>
      <c r="AF18" s="62">
        <v>4</v>
      </c>
      <c r="AG18" s="53" t="s">
        <v>198</v>
      </c>
      <c r="AH18" s="305">
        <v>42201</v>
      </c>
      <c r="AI18" s="306">
        <v>498061.57</v>
      </c>
      <c r="AJ18" s="57" t="s">
        <v>199</v>
      </c>
      <c r="AK18" s="308">
        <v>42782</v>
      </c>
      <c r="AL18" s="3">
        <v>1016739.91</v>
      </c>
      <c r="AM18" s="55"/>
      <c r="AN18" s="55"/>
      <c r="AO18" s="55"/>
      <c r="AP18" s="306">
        <v>378700.37</v>
      </c>
      <c r="AQ18" s="60">
        <f t="shared" si="1"/>
        <v>1514801.48</v>
      </c>
      <c r="AR18" s="60">
        <f t="shared" si="2"/>
        <v>1893501.85</v>
      </c>
      <c r="AS18" s="63">
        <f t="shared" si="3"/>
        <v>76.034850470394659</v>
      </c>
      <c r="AT18" s="60" t="s">
        <v>425</v>
      </c>
      <c r="AU18" s="64" t="s">
        <v>173</v>
      </c>
      <c r="AV18" s="53">
        <f>996/20</f>
        <v>49.8</v>
      </c>
      <c r="AW18" s="53">
        <v>38.700000000000003</v>
      </c>
      <c r="AX18" s="53"/>
      <c r="AY18" s="53" t="s">
        <v>420</v>
      </c>
      <c r="AZ18" s="53">
        <f>996/20</f>
        <v>49.8</v>
      </c>
      <c r="BA18" s="53"/>
      <c r="BB18" s="53"/>
      <c r="BC18" s="53">
        <v>1</v>
      </c>
      <c r="BD18" s="53"/>
      <c r="BE18" s="53"/>
      <c r="BF18" s="53"/>
      <c r="BG18" s="53">
        <v>1</v>
      </c>
      <c r="BH18" s="53"/>
      <c r="BI18" s="53"/>
      <c r="BJ18" s="53"/>
      <c r="BK18" s="53"/>
      <c r="BL18" s="53">
        <v>4</v>
      </c>
      <c r="BM18" s="53"/>
      <c r="BN18" s="53">
        <v>10</v>
      </c>
      <c r="BO18" s="53">
        <v>188</v>
      </c>
      <c r="BP18" s="53"/>
      <c r="BQ18" s="53">
        <v>2</v>
      </c>
      <c r="BR18" s="53"/>
    </row>
    <row r="19" spans="1:70" s="50" customFormat="1" ht="45">
      <c r="A19" s="53">
        <v>18</v>
      </c>
      <c r="B19" s="54" t="s">
        <v>6</v>
      </c>
      <c r="C19" s="53" t="s">
        <v>58</v>
      </c>
      <c r="D19" s="54" t="s">
        <v>699</v>
      </c>
      <c r="E19" s="66">
        <v>24242019</v>
      </c>
      <c r="F19" s="75" t="s">
        <v>882</v>
      </c>
      <c r="G19" s="59" t="s">
        <v>1014</v>
      </c>
      <c r="H19" s="59" t="s">
        <v>1083</v>
      </c>
      <c r="I19" s="58" t="s">
        <v>349</v>
      </c>
      <c r="J19" s="321" t="s">
        <v>294</v>
      </c>
      <c r="K19" s="147">
        <v>11</v>
      </c>
      <c r="L19" s="147" t="s">
        <v>1232</v>
      </c>
      <c r="M19" s="53" t="s">
        <v>1227</v>
      </c>
      <c r="N19" s="53">
        <v>2</v>
      </c>
      <c r="O19" s="54" t="s">
        <v>45</v>
      </c>
      <c r="P19" s="54" t="s">
        <v>1518</v>
      </c>
      <c r="Q19" s="200" t="s">
        <v>1405</v>
      </c>
      <c r="R19" s="57">
        <f t="shared" si="0"/>
        <v>2144967</v>
      </c>
      <c r="S19" s="60">
        <v>1183729</v>
      </c>
      <c r="T19" s="60">
        <f t="shared" si="7"/>
        <v>946983.20000000007</v>
      </c>
      <c r="U19" s="60">
        <f t="shared" si="8"/>
        <v>236745.80000000002</v>
      </c>
      <c r="V19" s="60">
        <v>961238</v>
      </c>
      <c r="W19" s="61">
        <f t="shared" si="4"/>
        <v>50</v>
      </c>
      <c r="X19" s="61">
        <f t="shared" si="5"/>
        <v>15</v>
      </c>
      <c r="Y19" s="61">
        <f t="shared" si="6"/>
        <v>35</v>
      </c>
      <c r="Z19" s="75">
        <v>0</v>
      </c>
      <c r="AA19" s="75">
        <v>0</v>
      </c>
      <c r="AB19" s="75">
        <v>0</v>
      </c>
      <c r="AC19" s="75">
        <v>0</v>
      </c>
      <c r="AD19" s="75">
        <v>15</v>
      </c>
      <c r="AE19" s="75">
        <v>35</v>
      </c>
      <c r="AF19" s="62">
        <v>3</v>
      </c>
      <c r="AG19" s="53" t="s">
        <v>198</v>
      </c>
      <c r="AH19" s="305">
        <v>42201</v>
      </c>
      <c r="AI19" s="306">
        <v>236746</v>
      </c>
      <c r="AJ19" s="57" t="s">
        <v>199</v>
      </c>
      <c r="AK19" s="305">
        <v>42439</v>
      </c>
      <c r="AL19" s="306">
        <v>710156.84</v>
      </c>
      <c r="AM19" s="55"/>
      <c r="AN19" s="55"/>
      <c r="AO19" s="55"/>
      <c r="AP19" s="3">
        <v>236725.71</v>
      </c>
      <c r="AQ19" s="60">
        <f t="shared" si="1"/>
        <v>946902.84</v>
      </c>
      <c r="AR19" s="60">
        <f t="shared" si="2"/>
        <v>1183628.55</v>
      </c>
      <c r="AS19" s="63">
        <f t="shared" si="3"/>
        <v>99.991514105002082</v>
      </c>
      <c r="AT19" s="60" t="s">
        <v>424</v>
      </c>
      <c r="AU19" s="64" t="s">
        <v>173</v>
      </c>
      <c r="AV19" s="53">
        <v>7.5</v>
      </c>
      <c r="AW19" s="53">
        <v>285</v>
      </c>
      <c r="AX19" s="53"/>
      <c r="AY19" s="53"/>
      <c r="AZ19" s="53">
        <v>7</v>
      </c>
      <c r="BA19" s="53"/>
      <c r="BB19" s="53"/>
      <c r="BC19" s="53">
        <v>1</v>
      </c>
      <c r="BD19" s="53"/>
      <c r="BE19" s="53"/>
      <c r="BF19" s="53"/>
      <c r="BG19" s="53"/>
      <c r="BH19" s="53"/>
      <c r="BI19" s="53"/>
      <c r="BJ19" s="53"/>
      <c r="BK19" s="53"/>
      <c r="BL19" s="53">
        <v>2</v>
      </c>
      <c r="BM19" s="53"/>
      <c r="BN19" s="53">
        <v>5</v>
      </c>
      <c r="BO19" s="53"/>
      <c r="BP19" s="53"/>
      <c r="BQ19" s="53"/>
      <c r="BR19" s="53"/>
    </row>
    <row r="20" spans="1:70" s="50" customFormat="1" ht="45">
      <c r="A20" s="53">
        <v>19</v>
      </c>
      <c r="B20" s="54" t="s">
        <v>6</v>
      </c>
      <c r="C20" s="53" t="s">
        <v>58</v>
      </c>
      <c r="D20" s="54" t="s">
        <v>711</v>
      </c>
      <c r="E20" s="66">
        <v>24243020</v>
      </c>
      <c r="F20" s="75" t="s">
        <v>925</v>
      </c>
      <c r="G20" s="59" t="s">
        <v>1015</v>
      </c>
      <c r="H20" s="59" t="s">
        <v>1084</v>
      </c>
      <c r="I20" s="58">
        <v>9749501388</v>
      </c>
      <c r="J20" s="321" t="s">
        <v>294</v>
      </c>
      <c r="K20" s="147">
        <v>24</v>
      </c>
      <c r="L20" s="147" t="s">
        <v>1233</v>
      </c>
      <c r="M20" s="53" t="s">
        <v>1227</v>
      </c>
      <c r="N20" s="53">
        <v>3</v>
      </c>
      <c r="O20" s="54" t="s">
        <v>61</v>
      </c>
      <c r="P20" s="54" t="s">
        <v>61</v>
      </c>
      <c r="Q20" s="54" t="s">
        <v>36</v>
      </c>
      <c r="R20" s="57">
        <f t="shared" si="0"/>
        <v>2848984</v>
      </c>
      <c r="S20" s="60">
        <v>1722439.6</v>
      </c>
      <c r="T20" s="60">
        <f t="shared" si="7"/>
        <v>1377951.6800000002</v>
      </c>
      <c r="U20" s="60">
        <f t="shared" si="8"/>
        <v>344487.92000000004</v>
      </c>
      <c r="V20" s="60">
        <v>1126544.3999999999</v>
      </c>
      <c r="W20" s="61">
        <f t="shared" si="4"/>
        <v>105</v>
      </c>
      <c r="X20" s="61">
        <f t="shared" si="5"/>
        <v>66</v>
      </c>
      <c r="Y20" s="61">
        <f t="shared" si="6"/>
        <v>39</v>
      </c>
      <c r="Z20" s="75">
        <v>4</v>
      </c>
      <c r="AA20" s="75">
        <v>4</v>
      </c>
      <c r="AB20" s="75">
        <v>0</v>
      </c>
      <c r="AC20" s="75">
        <v>0</v>
      </c>
      <c r="AD20" s="75">
        <v>62</v>
      </c>
      <c r="AE20" s="75">
        <v>35</v>
      </c>
      <c r="AF20" s="62">
        <v>4</v>
      </c>
      <c r="AG20" s="53" t="s">
        <v>198</v>
      </c>
      <c r="AH20" s="305">
        <v>42201</v>
      </c>
      <c r="AI20" s="306">
        <v>344487.92</v>
      </c>
      <c r="AJ20" s="57" t="s">
        <v>199</v>
      </c>
      <c r="AK20" s="308">
        <v>42649</v>
      </c>
      <c r="AL20" s="228">
        <v>834645.15</v>
      </c>
      <c r="AM20" s="55"/>
      <c r="AN20" s="55"/>
      <c r="AO20" s="55"/>
      <c r="AP20" s="3">
        <v>294783.27</v>
      </c>
      <c r="AQ20" s="60">
        <f t="shared" si="1"/>
        <v>1179133.07</v>
      </c>
      <c r="AR20" s="60">
        <f t="shared" si="2"/>
        <v>1473916.34</v>
      </c>
      <c r="AS20" s="63">
        <f t="shared" si="3"/>
        <v>85.571438325036183</v>
      </c>
      <c r="AT20" s="60" t="s">
        <v>425</v>
      </c>
      <c r="AU20" s="64" t="s">
        <v>173</v>
      </c>
      <c r="AV20" s="53">
        <v>10.45</v>
      </c>
      <c r="AW20" s="53">
        <v>74.900000000000006</v>
      </c>
      <c r="AX20" s="53"/>
      <c r="AY20" s="53"/>
      <c r="AZ20" s="53">
        <v>10.45</v>
      </c>
      <c r="BA20" s="53"/>
      <c r="BB20" s="53"/>
      <c r="BC20" s="53"/>
      <c r="BD20" s="53"/>
      <c r="BE20" s="53"/>
      <c r="BF20" s="53"/>
      <c r="BG20" s="53">
        <v>1</v>
      </c>
      <c r="BH20" s="53"/>
      <c r="BI20" s="53"/>
      <c r="BJ20" s="53">
        <v>4000</v>
      </c>
      <c r="BK20" s="53"/>
      <c r="BL20" s="53">
        <v>1</v>
      </c>
      <c r="BM20" s="53">
        <v>100</v>
      </c>
      <c r="BN20" s="53"/>
      <c r="BO20" s="53"/>
      <c r="BP20" s="53"/>
      <c r="BQ20" s="53"/>
      <c r="BR20" s="53"/>
    </row>
    <row r="21" spans="1:70" s="50" customFormat="1" ht="30">
      <c r="A21" s="53">
        <v>20</v>
      </c>
      <c r="B21" s="54" t="s">
        <v>6</v>
      </c>
      <c r="C21" s="53" t="s">
        <v>58</v>
      </c>
      <c r="D21" s="54" t="s">
        <v>814</v>
      </c>
      <c r="E21" s="66">
        <v>24242021</v>
      </c>
      <c r="F21" s="75" t="s">
        <v>890</v>
      </c>
      <c r="G21" s="59" t="s">
        <v>1016</v>
      </c>
      <c r="H21" s="59" t="s">
        <v>341</v>
      </c>
      <c r="I21" s="58">
        <v>9848749990</v>
      </c>
      <c r="J21" s="321" t="s">
        <v>298</v>
      </c>
      <c r="K21" s="147">
        <v>18</v>
      </c>
      <c r="L21" s="147" t="s">
        <v>1234</v>
      </c>
      <c r="M21" s="53" t="s">
        <v>1227</v>
      </c>
      <c r="N21" s="53">
        <v>2</v>
      </c>
      <c r="O21" s="54" t="s">
        <v>38</v>
      </c>
      <c r="P21" s="93" t="s">
        <v>2173</v>
      </c>
      <c r="Q21" s="200" t="s">
        <v>1405</v>
      </c>
      <c r="R21" s="57">
        <f t="shared" si="0"/>
        <v>1478741</v>
      </c>
      <c r="S21" s="60">
        <v>722194.15</v>
      </c>
      <c r="T21" s="60">
        <f t="shared" si="7"/>
        <v>577755.32000000007</v>
      </c>
      <c r="U21" s="60">
        <f t="shared" si="8"/>
        <v>144438.83000000002</v>
      </c>
      <c r="V21" s="60">
        <v>756546.85</v>
      </c>
      <c r="W21" s="61">
        <f t="shared" si="4"/>
        <v>54</v>
      </c>
      <c r="X21" s="61">
        <f t="shared" si="5"/>
        <v>28</v>
      </c>
      <c r="Y21" s="61">
        <f t="shared" si="6"/>
        <v>26</v>
      </c>
      <c r="Z21" s="75">
        <v>0</v>
      </c>
      <c r="AA21" s="75">
        <v>0</v>
      </c>
      <c r="AB21" s="75">
        <v>0</v>
      </c>
      <c r="AC21" s="75">
        <v>0</v>
      </c>
      <c r="AD21" s="75">
        <v>28</v>
      </c>
      <c r="AE21" s="75">
        <v>26</v>
      </c>
      <c r="AF21" s="62">
        <v>3</v>
      </c>
      <c r="AG21" s="53" t="s">
        <v>198</v>
      </c>
      <c r="AH21" s="305">
        <v>42207</v>
      </c>
      <c r="AI21" s="306">
        <v>144400</v>
      </c>
      <c r="AJ21" s="57" t="s">
        <v>199</v>
      </c>
      <c r="AK21" s="305">
        <v>42535</v>
      </c>
      <c r="AL21" s="306">
        <v>273303.92</v>
      </c>
      <c r="AM21" s="55" t="s">
        <v>200</v>
      </c>
      <c r="AN21" s="308">
        <v>42634</v>
      </c>
      <c r="AO21" s="3">
        <v>159330.88</v>
      </c>
      <c r="AP21" s="306">
        <v>144258.70000000001</v>
      </c>
      <c r="AQ21" s="60">
        <f t="shared" si="1"/>
        <v>577034.80000000005</v>
      </c>
      <c r="AR21" s="60">
        <f t="shared" si="2"/>
        <v>721293.5</v>
      </c>
      <c r="AS21" s="63">
        <f t="shared" si="3"/>
        <v>99.87528976799382</v>
      </c>
      <c r="AT21" s="60" t="s">
        <v>424</v>
      </c>
      <c r="AU21" s="64" t="s">
        <v>173</v>
      </c>
      <c r="AV21" s="53">
        <v>2.65</v>
      </c>
      <c r="AW21" s="53">
        <v>4.4000000000000004</v>
      </c>
      <c r="AX21" s="53"/>
      <c r="AY21" s="53"/>
      <c r="AZ21" s="53">
        <v>2.65</v>
      </c>
      <c r="BA21" s="53"/>
      <c r="BB21" s="53"/>
      <c r="BC21" s="53"/>
      <c r="BD21" s="53"/>
      <c r="BE21" s="53"/>
      <c r="BF21" s="53"/>
      <c r="BG21" s="53"/>
      <c r="BH21" s="53"/>
      <c r="BI21" s="53"/>
      <c r="BJ21" s="53">
        <v>6000</v>
      </c>
      <c r="BK21" s="53"/>
      <c r="BL21" s="53">
        <v>1</v>
      </c>
      <c r="BM21" s="53"/>
      <c r="BN21" s="53">
        <v>6</v>
      </c>
      <c r="BO21" s="53">
        <v>53</v>
      </c>
      <c r="BP21" s="53"/>
      <c r="BQ21" s="53">
        <v>1</v>
      </c>
      <c r="BR21" s="53"/>
    </row>
    <row r="22" spans="1:70" s="50" customFormat="1" ht="30">
      <c r="A22" s="53">
        <v>21</v>
      </c>
      <c r="B22" s="54" t="s">
        <v>6</v>
      </c>
      <c r="C22" s="53" t="s">
        <v>478</v>
      </c>
      <c r="D22" s="54" t="s">
        <v>1331</v>
      </c>
      <c r="E22" s="65">
        <v>24342022</v>
      </c>
      <c r="F22" s="75" t="s">
        <v>1332</v>
      </c>
      <c r="G22" s="59" t="s">
        <v>1334</v>
      </c>
      <c r="H22" s="59" t="s">
        <v>1333</v>
      </c>
      <c r="I22" s="58">
        <v>9749526942</v>
      </c>
      <c r="J22" s="321" t="s">
        <v>2353</v>
      </c>
      <c r="K22" s="147">
        <v>24</v>
      </c>
      <c r="L22" s="147" t="s">
        <v>2354</v>
      </c>
      <c r="M22" s="65" t="s">
        <v>1402</v>
      </c>
      <c r="N22" s="53">
        <v>2</v>
      </c>
      <c r="O22" s="54" t="s">
        <v>97</v>
      </c>
      <c r="P22" s="54" t="s">
        <v>2174</v>
      </c>
      <c r="Q22" s="54" t="s">
        <v>1405</v>
      </c>
      <c r="R22" s="57">
        <f t="shared" si="0"/>
        <v>4976848.72</v>
      </c>
      <c r="S22" s="60">
        <v>2159000.17</v>
      </c>
      <c r="T22" s="60">
        <f>S22*80%</f>
        <v>1727200.1359999999</v>
      </c>
      <c r="U22" s="60">
        <f>S22*20%</f>
        <v>431800.03399999999</v>
      </c>
      <c r="V22" s="60">
        <v>2817848.55</v>
      </c>
      <c r="W22" s="61">
        <f t="shared" si="4"/>
        <v>21</v>
      </c>
      <c r="X22" s="61">
        <f t="shared" si="5"/>
        <v>14</v>
      </c>
      <c r="Y22" s="61">
        <f t="shared" si="6"/>
        <v>7</v>
      </c>
      <c r="Z22" s="200">
        <v>1</v>
      </c>
      <c r="AA22" s="200">
        <v>1</v>
      </c>
      <c r="AB22" s="200">
        <v>2</v>
      </c>
      <c r="AC22" s="200">
        <v>1</v>
      </c>
      <c r="AD22" s="200">
        <v>11</v>
      </c>
      <c r="AE22" s="200">
        <v>5</v>
      </c>
      <c r="AF22" s="200">
        <v>3</v>
      </c>
      <c r="AG22" s="53"/>
      <c r="AH22" s="68"/>
      <c r="AI22" s="57"/>
      <c r="AJ22" s="57"/>
      <c r="AK22" s="57"/>
      <c r="AL22" s="57"/>
      <c r="AM22" s="55"/>
      <c r="AN22" s="55"/>
      <c r="AO22" s="55"/>
      <c r="AP22" s="306">
        <v>0</v>
      </c>
      <c r="AQ22" s="60">
        <f t="shared" si="1"/>
        <v>0</v>
      </c>
      <c r="AR22" s="60">
        <f t="shared" si="2"/>
        <v>0</v>
      </c>
      <c r="AS22" s="63">
        <f t="shared" si="3"/>
        <v>0</v>
      </c>
      <c r="AT22" s="60" t="s">
        <v>425</v>
      </c>
      <c r="AU22" s="64"/>
      <c r="AV22" s="53"/>
      <c r="AW22" s="53"/>
      <c r="AX22" s="53">
        <v>62000</v>
      </c>
      <c r="AY22" s="53"/>
      <c r="AZ22" s="53"/>
      <c r="BA22" s="53">
        <v>4</v>
      </c>
      <c r="BB22" s="53">
        <v>2</v>
      </c>
      <c r="BC22" s="53"/>
      <c r="BD22" s="53"/>
      <c r="BE22" s="53"/>
      <c r="BF22" s="53"/>
      <c r="BG22" s="53"/>
      <c r="BH22" s="53"/>
      <c r="BI22" s="53"/>
      <c r="BJ22" s="53">
        <v>500</v>
      </c>
      <c r="BK22" s="53"/>
      <c r="BL22" s="53"/>
      <c r="BM22" s="53"/>
      <c r="BN22" s="53">
        <v>2</v>
      </c>
      <c r="BO22" s="53">
        <v>2</v>
      </c>
      <c r="BP22" s="53"/>
      <c r="BQ22" s="53"/>
      <c r="BR22" s="53"/>
    </row>
    <row r="23" spans="1:70" s="50" customFormat="1" ht="30">
      <c r="A23" s="53">
        <v>22</v>
      </c>
      <c r="B23" s="54" t="s">
        <v>6</v>
      </c>
      <c r="C23" s="53" t="s">
        <v>478</v>
      </c>
      <c r="D23" s="198" t="s">
        <v>1383</v>
      </c>
      <c r="E23" s="65">
        <v>24342023</v>
      </c>
      <c r="F23" s="200" t="s">
        <v>1384</v>
      </c>
      <c r="G23" s="93" t="s">
        <v>2160</v>
      </c>
      <c r="H23" s="200" t="s">
        <v>1398</v>
      </c>
      <c r="I23" s="306">
        <v>9749526942</v>
      </c>
      <c r="J23" s="321" t="s">
        <v>2355</v>
      </c>
      <c r="K23" s="147">
        <v>18</v>
      </c>
      <c r="L23" s="147" t="s">
        <v>2304</v>
      </c>
      <c r="M23" s="65" t="s">
        <v>1402</v>
      </c>
      <c r="N23" s="65">
        <v>2</v>
      </c>
      <c r="O23" s="198" t="s">
        <v>1403</v>
      </c>
      <c r="P23" s="198" t="s">
        <v>1403</v>
      </c>
      <c r="Q23" s="200" t="s">
        <v>9</v>
      </c>
      <c r="R23" s="57">
        <f t="shared" si="0"/>
        <v>5091272</v>
      </c>
      <c r="S23" s="200">
        <v>2556221.2999999998</v>
      </c>
      <c r="T23" s="200">
        <v>2044977.04</v>
      </c>
      <c r="U23" s="200">
        <v>511244.26</v>
      </c>
      <c r="V23" s="200">
        <v>2535050.7000000002</v>
      </c>
      <c r="W23" s="61">
        <f t="shared" si="4"/>
        <v>12</v>
      </c>
      <c r="X23" s="61">
        <f t="shared" si="5"/>
        <v>6</v>
      </c>
      <c r="Y23" s="61">
        <f t="shared" si="6"/>
        <v>6</v>
      </c>
      <c r="Z23" s="200">
        <v>1</v>
      </c>
      <c r="AA23" s="200">
        <v>1</v>
      </c>
      <c r="AB23" s="200">
        <v>0</v>
      </c>
      <c r="AC23" s="200">
        <v>0</v>
      </c>
      <c r="AD23" s="200">
        <v>5</v>
      </c>
      <c r="AE23" s="200">
        <v>5</v>
      </c>
      <c r="AF23" s="200">
        <v>3</v>
      </c>
      <c r="AG23" s="53"/>
      <c r="AH23" s="68"/>
      <c r="AI23" s="57"/>
      <c r="AJ23" s="57"/>
      <c r="AK23" s="57"/>
      <c r="AL23" s="57"/>
      <c r="AM23" s="55"/>
      <c r="AN23" s="55"/>
      <c r="AO23" s="55"/>
      <c r="AP23" s="306">
        <v>0</v>
      </c>
      <c r="AQ23" s="60">
        <f t="shared" si="1"/>
        <v>0</v>
      </c>
      <c r="AR23" s="60">
        <f t="shared" si="2"/>
        <v>0</v>
      </c>
      <c r="AS23" s="63">
        <f t="shared" si="3"/>
        <v>0</v>
      </c>
      <c r="AT23" s="60" t="s">
        <v>425</v>
      </c>
      <c r="AU23" s="64"/>
      <c r="AV23" s="53"/>
      <c r="AW23" s="53">
        <v>101</v>
      </c>
      <c r="AX23" s="53"/>
      <c r="AY23" s="53"/>
      <c r="AZ23" s="53"/>
      <c r="BA23" s="53">
        <v>6</v>
      </c>
      <c r="BB23" s="53">
        <v>2</v>
      </c>
      <c r="BC23" s="53"/>
      <c r="BD23" s="53"/>
      <c r="BE23" s="53"/>
      <c r="BF23" s="53"/>
      <c r="BG23" s="53"/>
      <c r="BH23" s="53"/>
      <c r="BI23" s="53">
        <v>1</v>
      </c>
      <c r="BJ23" s="53"/>
      <c r="BK23" s="53"/>
      <c r="BL23" s="53">
        <v>1</v>
      </c>
      <c r="BM23" s="53">
        <v>70</v>
      </c>
      <c r="BN23" s="53">
        <v>2</v>
      </c>
      <c r="BO23" s="53"/>
      <c r="BP23" s="53">
        <v>1</v>
      </c>
      <c r="BQ23" s="53"/>
      <c r="BR23" s="53">
        <v>1</v>
      </c>
    </row>
    <row r="24" spans="1:70" s="50" customFormat="1" ht="30">
      <c r="A24" s="53">
        <v>23</v>
      </c>
      <c r="B24" s="54" t="s">
        <v>6</v>
      </c>
      <c r="C24" s="53" t="s">
        <v>1312</v>
      </c>
      <c r="D24" s="198" t="s">
        <v>1393</v>
      </c>
      <c r="E24" s="65">
        <v>24452024</v>
      </c>
      <c r="F24" s="200" t="s">
        <v>1394</v>
      </c>
      <c r="G24" s="200" t="s">
        <v>1399</v>
      </c>
      <c r="H24" s="200" t="s">
        <v>1400</v>
      </c>
      <c r="I24" s="306">
        <v>9749502375</v>
      </c>
      <c r="J24" s="321" t="s">
        <v>2356</v>
      </c>
      <c r="K24" s="147">
        <v>15</v>
      </c>
      <c r="L24" s="147" t="s">
        <v>2357</v>
      </c>
      <c r="M24" s="53" t="s">
        <v>1227</v>
      </c>
      <c r="N24" s="65">
        <v>2</v>
      </c>
      <c r="O24" s="198" t="s">
        <v>38</v>
      </c>
      <c r="P24" s="54" t="s">
        <v>2173</v>
      </c>
      <c r="Q24" s="200" t="s">
        <v>1405</v>
      </c>
      <c r="R24" s="57">
        <f t="shared" si="0"/>
        <v>3651000.9299999997</v>
      </c>
      <c r="S24" s="200">
        <v>1815948.24</v>
      </c>
      <c r="T24" s="200">
        <v>1452758.59</v>
      </c>
      <c r="U24" s="200">
        <v>363189.65</v>
      </c>
      <c r="V24" s="200">
        <v>1835052.69</v>
      </c>
      <c r="W24" s="61">
        <f t="shared" si="4"/>
        <v>22</v>
      </c>
      <c r="X24" s="61">
        <f t="shared" si="5"/>
        <v>1</v>
      </c>
      <c r="Y24" s="61">
        <f t="shared" si="6"/>
        <v>21</v>
      </c>
      <c r="Z24" s="3">
        <v>1</v>
      </c>
      <c r="AA24" s="3">
        <v>1</v>
      </c>
      <c r="AB24" s="3">
        <v>0</v>
      </c>
      <c r="AC24" s="3">
        <v>0</v>
      </c>
      <c r="AD24" s="3">
        <v>0</v>
      </c>
      <c r="AE24" s="3">
        <v>20</v>
      </c>
      <c r="AF24" s="200">
        <v>3</v>
      </c>
      <c r="AG24" s="55" t="s">
        <v>198</v>
      </c>
      <c r="AH24" s="308">
        <v>42634</v>
      </c>
      <c r="AI24" s="3">
        <v>363189.65</v>
      </c>
      <c r="AJ24" s="57"/>
      <c r="AK24" s="57"/>
      <c r="AL24" s="57"/>
      <c r="AM24" s="52"/>
      <c r="AN24" s="52"/>
      <c r="AO24" s="52"/>
      <c r="AP24" s="306">
        <v>0</v>
      </c>
      <c r="AQ24" s="60">
        <f t="shared" si="1"/>
        <v>363189.65</v>
      </c>
      <c r="AR24" s="60">
        <f t="shared" si="2"/>
        <v>363189.65</v>
      </c>
      <c r="AS24" s="63">
        <f t="shared" si="3"/>
        <v>20.0000001101353</v>
      </c>
      <c r="AT24" s="60" t="s">
        <v>425</v>
      </c>
      <c r="AU24" s="64" t="s">
        <v>173</v>
      </c>
      <c r="AV24" s="53">
        <v>17.5</v>
      </c>
      <c r="AW24" s="53">
        <v>18</v>
      </c>
      <c r="AX24" s="53"/>
      <c r="AY24" s="53"/>
      <c r="AZ24" s="53">
        <v>17.5</v>
      </c>
      <c r="BA24" s="53"/>
      <c r="BB24" s="53"/>
      <c r="BC24" s="53"/>
      <c r="BD24" s="53">
        <v>1</v>
      </c>
      <c r="BE24" s="53"/>
      <c r="BF24" s="53"/>
      <c r="BG24" s="53">
        <v>1</v>
      </c>
      <c r="BH24" s="53"/>
      <c r="BI24" s="53"/>
      <c r="BJ24" s="53">
        <v>4500</v>
      </c>
      <c r="BK24" s="53"/>
      <c r="BL24" s="53">
        <v>1</v>
      </c>
      <c r="BM24" s="53"/>
      <c r="BN24" s="53">
        <v>10</v>
      </c>
      <c r="BO24" s="53">
        <v>66</v>
      </c>
      <c r="BP24" s="53"/>
      <c r="BQ24" s="53">
        <v>4</v>
      </c>
      <c r="BR24" s="53"/>
    </row>
    <row r="25" spans="1:70" s="50" customFormat="1">
      <c r="A25" s="53">
        <v>24</v>
      </c>
      <c r="B25" s="54" t="s">
        <v>6</v>
      </c>
      <c r="C25" s="53" t="s">
        <v>1312</v>
      </c>
      <c r="D25" s="198" t="s">
        <v>1395</v>
      </c>
      <c r="E25" s="65">
        <v>24452025</v>
      </c>
      <c r="F25" s="200" t="s">
        <v>1406</v>
      </c>
      <c r="G25" s="200" t="s">
        <v>1401</v>
      </c>
      <c r="H25" s="200" t="s">
        <v>1333</v>
      </c>
      <c r="I25" s="306">
        <v>9749501872</v>
      </c>
      <c r="J25" s="321" t="s">
        <v>2358</v>
      </c>
      <c r="K25" s="147">
        <v>11</v>
      </c>
      <c r="L25" s="147" t="s">
        <v>2359</v>
      </c>
      <c r="M25" s="53" t="s">
        <v>1212</v>
      </c>
      <c r="N25" s="65">
        <v>2</v>
      </c>
      <c r="O25" s="198" t="s">
        <v>1403</v>
      </c>
      <c r="P25" s="198" t="s">
        <v>1403</v>
      </c>
      <c r="Q25" s="200" t="s">
        <v>9</v>
      </c>
      <c r="R25" s="57">
        <f t="shared" si="0"/>
        <v>3403802.69</v>
      </c>
      <c r="S25" s="200">
        <v>1857264.25</v>
      </c>
      <c r="T25" s="200">
        <v>1485811.4</v>
      </c>
      <c r="U25" s="200">
        <v>371452.85</v>
      </c>
      <c r="V25" s="200">
        <v>1546538.44</v>
      </c>
      <c r="W25" s="61">
        <f t="shared" si="4"/>
        <v>20</v>
      </c>
      <c r="X25" s="61">
        <f t="shared" si="5"/>
        <v>20</v>
      </c>
      <c r="Y25" s="61">
        <f t="shared" si="6"/>
        <v>0</v>
      </c>
      <c r="Z25" s="200">
        <v>0</v>
      </c>
      <c r="AA25" s="200">
        <v>0</v>
      </c>
      <c r="AB25" s="200">
        <v>0</v>
      </c>
      <c r="AC25" s="200">
        <v>0</v>
      </c>
      <c r="AD25" s="200">
        <v>20</v>
      </c>
      <c r="AE25" s="200">
        <v>0</v>
      </c>
      <c r="AF25" s="200">
        <v>3</v>
      </c>
      <c r="AG25" s="53" t="s">
        <v>198</v>
      </c>
      <c r="AH25" s="308">
        <v>42634</v>
      </c>
      <c r="AI25" s="3">
        <v>371452.85</v>
      </c>
      <c r="AJ25" s="57"/>
      <c r="AK25" s="57"/>
      <c r="AL25" s="57"/>
      <c r="AM25" s="55"/>
      <c r="AN25" s="55"/>
      <c r="AO25" s="55"/>
      <c r="AP25" s="306">
        <v>0</v>
      </c>
      <c r="AQ25" s="60">
        <f t="shared" si="1"/>
        <v>371452.85</v>
      </c>
      <c r="AR25" s="60">
        <f t="shared" si="2"/>
        <v>371452.85</v>
      </c>
      <c r="AS25" s="63">
        <f t="shared" si="3"/>
        <v>20</v>
      </c>
      <c r="AT25" s="60" t="s">
        <v>425</v>
      </c>
      <c r="AU25" s="64"/>
      <c r="AV25" s="53"/>
      <c r="AW25" s="53">
        <v>80</v>
      </c>
      <c r="AX25" s="53"/>
      <c r="AY25" s="53"/>
      <c r="AZ25" s="53"/>
      <c r="BA25" s="53">
        <v>40</v>
      </c>
      <c r="BB25" s="53"/>
      <c r="BC25" s="53"/>
      <c r="BD25" s="53"/>
      <c r="BE25" s="53"/>
      <c r="BF25" s="53"/>
      <c r="BG25" s="53"/>
      <c r="BH25" s="53"/>
      <c r="BI25" s="53"/>
      <c r="BJ25" s="53">
        <v>2800</v>
      </c>
      <c r="BK25" s="53"/>
      <c r="BL25" s="53">
        <v>1</v>
      </c>
      <c r="BM25" s="53"/>
      <c r="BN25" s="53">
        <v>2</v>
      </c>
      <c r="BO25" s="53">
        <v>20</v>
      </c>
      <c r="BP25" s="53"/>
      <c r="BQ25" s="53">
        <v>1</v>
      </c>
      <c r="BR25" s="53"/>
    </row>
    <row r="26" spans="1:70" s="50" customFormat="1" ht="30">
      <c r="A26" s="53">
        <v>25</v>
      </c>
      <c r="B26" s="54" t="s">
        <v>6</v>
      </c>
      <c r="C26" s="53" t="s">
        <v>1312</v>
      </c>
      <c r="D26" s="198" t="s">
        <v>1671</v>
      </c>
      <c r="E26" s="66">
        <v>24452026</v>
      </c>
      <c r="F26" s="200" t="s">
        <v>1672</v>
      </c>
      <c r="G26" s="93" t="s">
        <v>2161</v>
      </c>
      <c r="H26" s="200" t="s">
        <v>1673</v>
      </c>
      <c r="I26" s="306">
        <v>9848470868</v>
      </c>
      <c r="J26" s="321" t="s">
        <v>2360</v>
      </c>
      <c r="K26" s="147">
        <v>14</v>
      </c>
      <c r="L26" s="147" t="s">
        <v>2361</v>
      </c>
      <c r="M26" s="53" t="s">
        <v>1402</v>
      </c>
      <c r="N26" s="65">
        <v>2</v>
      </c>
      <c r="O26" s="198" t="s">
        <v>97</v>
      </c>
      <c r="P26" s="54" t="s">
        <v>2174</v>
      </c>
      <c r="Q26" s="93" t="s">
        <v>1405</v>
      </c>
      <c r="R26" s="57">
        <f t="shared" si="0"/>
        <v>5637453.46</v>
      </c>
      <c r="S26" s="200">
        <v>2223789.23</v>
      </c>
      <c r="T26" s="200">
        <v>1779031.38</v>
      </c>
      <c r="U26" s="200">
        <v>444757.85</v>
      </c>
      <c r="V26" s="200">
        <v>3413664.23</v>
      </c>
      <c r="W26" s="61">
        <f t="shared" si="4"/>
        <v>2</v>
      </c>
      <c r="X26" s="61">
        <f t="shared" si="5"/>
        <v>2</v>
      </c>
      <c r="Y26" s="61">
        <f t="shared" si="6"/>
        <v>0</v>
      </c>
      <c r="Z26" s="200"/>
      <c r="AA26" s="200"/>
      <c r="AB26" s="200"/>
      <c r="AC26" s="200"/>
      <c r="AD26" s="200">
        <v>2</v>
      </c>
      <c r="AE26" s="200"/>
      <c r="AF26" s="200">
        <v>3</v>
      </c>
      <c r="AG26" s="53"/>
      <c r="AH26" s="68"/>
      <c r="AI26" s="57"/>
      <c r="AJ26" s="57"/>
      <c r="AK26" s="57"/>
      <c r="AL26" s="57"/>
      <c r="AM26" s="55"/>
      <c r="AN26" s="55"/>
      <c r="AO26" s="55"/>
      <c r="AP26" s="306">
        <v>0</v>
      </c>
      <c r="AQ26" s="60">
        <f t="shared" si="1"/>
        <v>0</v>
      </c>
      <c r="AR26" s="60">
        <f t="shared" si="2"/>
        <v>0</v>
      </c>
      <c r="AS26" s="63">
        <f t="shared" si="3"/>
        <v>0</v>
      </c>
      <c r="AT26" s="60" t="s">
        <v>425</v>
      </c>
      <c r="AU26" s="64"/>
      <c r="AV26" s="53"/>
      <c r="AW26" s="53"/>
      <c r="AX26" s="53">
        <v>155000</v>
      </c>
      <c r="AY26" s="53"/>
      <c r="AZ26" s="53"/>
      <c r="BA26" s="53"/>
      <c r="BB26" s="53">
        <v>1</v>
      </c>
      <c r="BC26" s="53"/>
      <c r="BD26" s="53"/>
      <c r="BE26" s="53"/>
      <c r="BF26" s="53"/>
      <c r="BG26" s="53"/>
      <c r="BH26" s="53"/>
      <c r="BI26" s="53"/>
      <c r="BJ26" s="53">
        <v>1000</v>
      </c>
      <c r="BK26" s="53">
        <v>160</v>
      </c>
      <c r="BL26" s="53"/>
      <c r="BM26" s="53"/>
      <c r="BN26" s="53">
        <v>2</v>
      </c>
      <c r="BO26" s="53">
        <v>5</v>
      </c>
      <c r="BP26" s="53">
        <v>10</v>
      </c>
      <c r="BQ26" s="53"/>
      <c r="BR26" s="53"/>
    </row>
    <row r="27" spans="1:70" s="50" customFormat="1" ht="30">
      <c r="A27" s="53">
        <v>26</v>
      </c>
      <c r="B27" s="54" t="s">
        <v>6</v>
      </c>
      <c r="C27" s="53" t="s">
        <v>2178</v>
      </c>
      <c r="D27" s="3" t="s">
        <v>2180</v>
      </c>
      <c r="E27" s="147">
        <v>24552027</v>
      </c>
      <c r="F27" s="3" t="s">
        <v>2181</v>
      </c>
      <c r="G27" s="3" t="s">
        <v>2182</v>
      </c>
      <c r="H27" s="3" t="s">
        <v>2183</v>
      </c>
      <c r="I27" s="3">
        <v>9848894647</v>
      </c>
      <c r="J27" s="321" t="s">
        <v>2184</v>
      </c>
      <c r="K27" s="147">
        <v>10</v>
      </c>
      <c r="L27" s="147" t="s">
        <v>1862</v>
      </c>
      <c r="M27" s="147" t="s">
        <v>1227</v>
      </c>
      <c r="N27" s="3">
        <v>2</v>
      </c>
      <c r="O27" s="3" t="s">
        <v>1403</v>
      </c>
      <c r="P27" s="3" t="s">
        <v>1403</v>
      </c>
      <c r="Q27" s="3" t="s">
        <v>9</v>
      </c>
      <c r="R27" s="3">
        <v>7710052.5</v>
      </c>
      <c r="S27" s="3">
        <v>3476254.55</v>
      </c>
      <c r="T27" s="3">
        <v>2781003.64</v>
      </c>
      <c r="U27" s="3">
        <v>695250.91</v>
      </c>
      <c r="V27" s="3">
        <v>4233797.95</v>
      </c>
      <c r="W27" s="3">
        <v>100</v>
      </c>
      <c r="X27" s="3">
        <v>0</v>
      </c>
      <c r="Y27" s="3">
        <v>100</v>
      </c>
      <c r="Z27" s="3">
        <v>0</v>
      </c>
      <c r="AA27" s="3">
        <v>12</v>
      </c>
      <c r="AB27" s="3">
        <v>0</v>
      </c>
      <c r="AC27" s="3">
        <v>0</v>
      </c>
      <c r="AD27" s="3">
        <v>0</v>
      </c>
      <c r="AE27" s="3">
        <v>88</v>
      </c>
      <c r="AF27" s="200">
        <v>3</v>
      </c>
      <c r="AG27" s="53"/>
      <c r="AH27" s="68"/>
      <c r="AI27" s="57"/>
      <c r="AJ27" s="57"/>
      <c r="AK27" s="57"/>
      <c r="AL27" s="57"/>
      <c r="AM27" s="55"/>
      <c r="AN27" s="55"/>
      <c r="AO27" s="55"/>
      <c r="AP27" s="306"/>
      <c r="AQ27" s="60">
        <f t="shared" si="1"/>
        <v>0</v>
      </c>
      <c r="AR27" s="60">
        <f t="shared" si="2"/>
        <v>0</v>
      </c>
      <c r="AS27" s="63">
        <f t="shared" si="3"/>
        <v>0</v>
      </c>
      <c r="AT27" s="60" t="s">
        <v>425</v>
      </c>
      <c r="AU27" s="64" t="s">
        <v>173</v>
      </c>
      <c r="AV27" s="53">
        <v>40</v>
      </c>
      <c r="AW27" s="53">
        <v>238</v>
      </c>
      <c r="AX27" s="53"/>
      <c r="AY27" s="53"/>
      <c r="AZ27" s="53">
        <v>40</v>
      </c>
      <c r="BA27" s="53">
        <v>100</v>
      </c>
      <c r="BB27" s="53"/>
      <c r="BC27" s="53">
        <v>1</v>
      </c>
      <c r="BD27" s="53"/>
      <c r="BE27" s="53"/>
      <c r="BF27" s="53"/>
      <c r="BG27" s="53"/>
      <c r="BH27" s="53"/>
      <c r="BI27" s="53"/>
      <c r="BJ27" s="53">
        <v>1000</v>
      </c>
      <c r="BK27" s="53"/>
      <c r="BL27" s="53">
        <v>1</v>
      </c>
      <c r="BM27" s="53">
        <v>200</v>
      </c>
      <c r="BN27" s="53">
        <v>4</v>
      </c>
      <c r="BO27" s="53">
        <v>5</v>
      </c>
      <c r="BP27" s="53"/>
      <c r="BQ27" s="53">
        <v>5</v>
      </c>
      <c r="BR27" s="53"/>
    </row>
    <row r="28" spans="1:70" s="50" customFormat="1">
      <c r="A28" s="53">
        <v>27</v>
      </c>
      <c r="B28" s="54" t="s">
        <v>6</v>
      </c>
      <c r="C28" s="53" t="s">
        <v>2178</v>
      </c>
      <c r="D28" s="3" t="s">
        <v>2185</v>
      </c>
      <c r="E28" s="147">
        <v>24552028</v>
      </c>
      <c r="F28" s="3" t="s">
        <v>630</v>
      </c>
      <c r="G28" s="3" t="s">
        <v>2186</v>
      </c>
      <c r="H28" s="3" t="s">
        <v>2187</v>
      </c>
      <c r="I28" s="3">
        <v>9848896400</v>
      </c>
      <c r="J28" s="321" t="s">
        <v>2184</v>
      </c>
      <c r="K28" s="147">
        <v>10</v>
      </c>
      <c r="L28" s="147" t="s">
        <v>1862</v>
      </c>
      <c r="M28" s="147" t="s">
        <v>1212</v>
      </c>
      <c r="N28" s="147">
        <v>2</v>
      </c>
      <c r="O28" s="3" t="s">
        <v>1403</v>
      </c>
      <c r="P28" s="3" t="s">
        <v>1403</v>
      </c>
      <c r="Q28" s="3" t="s">
        <v>9</v>
      </c>
      <c r="R28" s="3">
        <v>3550944.54</v>
      </c>
      <c r="S28" s="3">
        <v>1638577.12</v>
      </c>
      <c r="T28" s="3">
        <v>1310861.7</v>
      </c>
      <c r="U28" s="3">
        <v>327715.42</v>
      </c>
      <c r="V28" s="3">
        <v>1912367.42</v>
      </c>
      <c r="W28" s="3">
        <v>25</v>
      </c>
      <c r="X28" s="3">
        <v>0</v>
      </c>
      <c r="Y28" s="3">
        <v>25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25</v>
      </c>
      <c r="AF28" s="200">
        <v>3</v>
      </c>
      <c r="AG28" s="53"/>
      <c r="AH28" s="68"/>
      <c r="AI28" s="57"/>
      <c r="AJ28" s="57"/>
      <c r="AK28" s="57"/>
      <c r="AL28" s="57"/>
      <c r="AM28" s="55"/>
      <c r="AN28" s="55"/>
      <c r="AO28" s="55"/>
      <c r="AP28" s="306"/>
      <c r="AQ28" s="60">
        <f t="shared" si="1"/>
        <v>0</v>
      </c>
      <c r="AR28" s="60">
        <f t="shared" si="2"/>
        <v>0</v>
      </c>
      <c r="AS28" s="63">
        <f t="shared" si="3"/>
        <v>0</v>
      </c>
      <c r="AT28" s="60" t="s">
        <v>425</v>
      </c>
      <c r="AU28" s="64" t="s">
        <v>173</v>
      </c>
      <c r="AV28" s="53">
        <v>3.75</v>
      </c>
      <c r="AW28" s="53">
        <v>87</v>
      </c>
      <c r="AX28" s="53"/>
      <c r="AY28" s="53"/>
      <c r="AZ28" s="53"/>
      <c r="BA28" s="53">
        <v>50</v>
      </c>
      <c r="BB28" s="53"/>
      <c r="BC28" s="53">
        <v>1</v>
      </c>
      <c r="BD28" s="53"/>
      <c r="BE28" s="53"/>
      <c r="BF28" s="53"/>
      <c r="BG28" s="53"/>
      <c r="BH28" s="53"/>
      <c r="BI28" s="53"/>
      <c r="BJ28" s="53"/>
      <c r="BK28" s="53"/>
      <c r="BL28" s="53">
        <v>1</v>
      </c>
      <c r="BM28" s="53">
        <v>50</v>
      </c>
      <c r="BN28" s="53">
        <v>2</v>
      </c>
      <c r="BO28" s="53">
        <v>25</v>
      </c>
      <c r="BP28" s="53"/>
      <c r="BQ28" s="53"/>
      <c r="BR28" s="53"/>
    </row>
    <row r="29" spans="1:70" s="50" customFormat="1">
      <c r="A29" s="53">
        <v>28</v>
      </c>
      <c r="B29" s="54" t="s">
        <v>6</v>
      </c>
      <c r="C29" s="53" t="s">
        <v>2178</v>
      </c>
      <c r="D29" s="3" t="s">
        <v>2188</v>
      </c>
      <c r="E29" s="147">
        <v>24552029</v>
      </c>
      <c r="F29" s="3" t="s">
        <v>2189</v>
      </c>
      <c r="G29" s="3" t="s">
        <v>2190</v>
      </c>
      <c r="H29" s="3" t="s">
        <v>2191</v>
      </c>
      <c r="I29" s="3">
        <v>9806478095</v>
      </c>
      <c r="J29" s="321" t="s">
        <v>2184</v>
      </c>
      <c r="K29" s="147">
        <v>10</v>
      </c>
      <c r="L29" s="147" t="s">
        <v>1862</v>
      </c>
      <c r="M29" s="147" t="s">
        <v>1212</v>
      </c>
      <c r="N29" s="147">
        <v>2</v>
      </c>
      <c r="O29" s="3" t="s">
        <v>1403</v>
      </c>
      <c r="P29" s="3" t="s">
        <v>1403</v>
      </c>
      <c r="Q29" s="3" t="s">
        <v>9</v>
      </c>
      <c r="R29" s="3">
        <v>2368800</v>
      </c>
      <c r="S29" s="3">
        <v>1067675</v>
      </c>
      <c r="T29" s="3">
        <v>854140</v>
      </c>
      <c r="U29" s="3">
        <v>213535</v>
      </c>
      <c r="V29" s="3">
        <v>1301125</v>
      </c>
      <c r="W29" s="3">
        <v>20</v>
      </c>
      <c r="X29" s="3">
        <v>0</v>
      </c>
      <c r="Y29" s="3">
        <v>20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20</v>
      </c>
      <c r="AF29" s="200">
        <v>3</v>
      </c>
      <c r="AG29" s="53"/>
      <c r="AH29" s="68"/>
      <c r="AI29" s="57"/>
      <c r="AJ29" s="57"/>
      <c r="AK29" s="57"/>
      <c r="AL29" s="57"/>
      <c r="AM29" s="55"/>
      <c r="AN29" s="55"/>
      <c r="AO29" s="55"/>
      <c r="AP29" s="306"/>
      <c r="AQ29" s="60">
        <f t="shared" si="1"/>
        <v>0</v>
      </c>
      <c r="AR29" s="60">
        <f t="shared" si="2"/>
        <v>0</v>
      </c>
      <c r="AS29" s="63">
        <f t="shared" si="3"/>
        <v>0</v>
      </c>
      <c r="AT29" s="60" t="s">
        <v>425</v>
      </c>
      <c r="AU29" s="64"/>
      <c r="AV29" s="53"/>
      <c r="AW29" s="53">
        <v>50</v>
      </c>
      <c r="AX29" s="53"/>
      <c r="AY29" s="53"/>
      <c r="AZ29" s="53">
        <v>3</v>
      </c>
      <c r="BA29" s="53">
        <v>60</v>
      </c>
      <c r="BB29" s="53"/>
      <c r="BC29" s="53"/>
      <c r="BD29" s="53"/>
      <c r="BE29" s="53"/>
      <c r="BF29" s="53"/>
      <c r="BG29" s="53"/>
      <c r="BH29" s="53"/>
      <c r="BI29" s="53"/>
      <c r="BJ29" s="53">
        <v>1000</v>
      </c>
      <c r="BK29" s="53"/>
      <c r="BL29" s="53">
        <v>1</v>
      </c>
      <c r="BM29" s="53">
        <v>60</v>
      </c>
      <c r="BN29" s="53">
        <v>5</v>
      </c>
      <c r="BO29" s="53"/>
      <c r="BP29" s="53"/>
      <c r="BQ29" s="53"/>
      <c r="BR29" s="53"/>
    </row>
    <row r="30" spans="1:70" ht="30">
      <c r="A30" s="53">
        <v>29</v>
      </c>
      <c r="B30" s="54" t="s">
        <v>6</v>
      </c>
      <c r="C30" s="53" t="s">
        <v>2178</v>
      </c>
      <c r="D30" s="310" t="s">
        <v>2222</v>
      </c>
      <c r="E30" s="311">
        <v>24552030</v>
      </c>
      <c r="F30" s="310" t="s">
        <v>2223</v>
      </c>
      <c r="G30" s="310" t="s">
        <v>2224</v>
      </c>
      <c r="H30" s="310" t="s">
        <v>2225</v>
      </c>
      <c r="I30" s="310">
        <v>9848746570</v>
      </c>
      <c r="J30" s="321" t="s">
        <v>2226</v>
      </c>
      <c r="K30" s="147">
        <v>10</v>
      </c>
      <c r="L30" s="147" t="s">
        <v>2012</v>
      </c>
      <c r="M30" s="311" t="s">
        <v>1227</v>
      </c>
      <c r="N30" s="310">
        <v>2</v>
      </c>
      <c r="O30" s="310" t="s">
        <v>1403</v>
      </c>
      <c r="P30" s="3" t="s">
        <v>1403</v>
      </c>
      <c r="Q30" s="310" t="s">
        <v>9</v>
      </c>
      <c r="R30" s="310">
        <v>3462027.54</v>
      </c>
      <c r="S30" s="310">
        <v>1724212.17</v>
      </c>
      <c r="T30" s="310">
        <v>1379369.74</v>
      </c>
      <c r="U30" s="310">
        <v>344842.43</v>
      </c>
      <c r="V30" s="310">
        <v>1737815.37</v>
      </c>
      <c r="W30" s="310">
        <v>31</v>
      </c>
      <c r="X30" s="310">
        <v>27</v>
      </c>
      <c r="Y30" s="310">
        <v>4</v>
      </c>
      <c r="Z30" s="310">
        <v>12</v>
      </c>
      <c r="AA30" s="310">
        <v>4</v>
      </c>
      <c r="AB30" s="310">
        <v>0</v>
      </c>
      <c r="AC30" s="310">
        <v>0</v>
      </c>
      <c r="AD30" s="310">
        <v>15</v>
      </c>
      <c r="AE30" s="310">
        <v>0</v>
      </c>
      <c r="AF30" s="200">
        <v>3</v>
      </c>
      <c r="AG30" s="53" t="s">
        <v>198</v>
      </c>
      <c r="AH30" s="308">
        <v>42837</v>
      </c>
      <c r="AI30" s="3">
        <v>332342.43</v>
      </c>
      <c r="AJ30" s="57"/>
      <c r="AK30" s="57"/>
      <c r="AL30" s="57"/>
      <c r="AP30" s="306"/>
      <c r="AQ30" s="60">
        <f t="shared" si="1"/>
        <v>332342.43</v>
      </c>
      <c r="AR30" s="60">
        <f t="shared" si="2"/>
        <v>332342.43</v>
      </c>
      <c r="AS30" s="63">
        <f t="shared" si="3"/>
        <v>19.275030984150867</v>
      </c>
      <c r="AT30" s="60" t="s">
        <v>425</v>
      </c>
      <c r="AU30" s="64" t="s">
        <v>173</v>
      </c>
      <c r="AV30" s="53">
        <v>6.7</v>
      </c>
      <c r="AW30" s="53">
        <v>56</v>
      </c>
      <c r="AZ30" s="53">
        <v>4</v>
      </c>
      <c r="BA30" s="53">
        <v>50</v>
      </c>
      <c r="BC30" s="53">
        <v>1</v>
      </c>
      <c r="BJ30" s="53">
        <v>1000</v>
      </c>
      <c r="BL30" s="53">
        <v>1</v>
      </c>
      <c r="BM30" s="53">
        <v>62</v>
      </c>
      <c r="BN30" s="53">
        <v>3</v>
      </c>
      <c r="BQ30" s="53">
        <v>3</v>
      </c>
    </row>
    <row r="31" spans="1:70" ht="30">
      <c r="A31" s="53">
        <v>30</v>
      </c>
      <c r="B31" s="54" t="s">
        <v>6</v>
      </c>
      <c r="C31" s="53" t="s">
        <v>2178</v>
      </c>
      <c r="D31" s="310" t="s">
        <v>2227</v>
      </c>
      <c r="E31" s="311">
        <v>24552031</v>
      </c>
      <c r="F31" s="310" t="s">
        <v>2228</v>
      </c>
      <c r="G31" s="310" t="s">
        <v>2229</v>
      </c>
      <c r="H31" s="310" t="s">
        <v>2230</v>
      </c>
      <c r="I31" s="310">
        <v>9805750100</v>
      </c>
      <c r="J31" s="321" t="s">
        <v>2226</v>
      </c>
      <c r="K31" s="147">
        <v>10</v>
      </c>
      <c r="L31" s="147" t="s">
        <v>2012</v>
      </c>
      <c r="M31" s="311" t="s">
        <v>1212</v>
      </c>
      <c r="N31" s="311">
        <v>2</v>
      </c>
      <c r="O31" s="310" t="s">
        <v>1403</v>
      </c>
      <c r="P31" s="3" t="s">
        <v>1403</v>
      </c>
      <c r="Q31" s="310" t="s">
        <v>9</v>
      </c>
      <c r="R31" s="310">
        <v>2575630.7999999998</v>
      </c>
      <c r="S31" s="310">
        <v>1265846.8</v>
      </c>
      <c r="T31" s="310">
        <v>1012677.44</v>
      </c>
      <c r="U31" s="310">
        <v>253169.36</v>
      </c>
      <c r="V31" s="310">
        <v>1309784</v>
      </c>
      <c r="W31" s="310">
        <v>20</v>
      </c>
      <c r="X31" s="310">
        <v>0</v>
      </c>
      <c r="Y31" s="310">
        <v>20</v>
      </c>
      <c r="Z31" s="310">
        <v>0</v>
      </c>
      <c r="AA31" s="310">
        <v>0</v>
      </c>
      <c r="AB31" s="310">
        <v>0</v>
      </c>
      <c r="AC31" s="310">
        <v>0</v>
      </c>
      <c r="AD31" s="310">
        <v>0</v>
      </c>
      <c r="AE31" s="310">
        <v>20</v>
      </c>
      <c r="AF31" s="200">
        <v>3</v>
      </c>
      <c r="AG31" s="53" t="s">
        <v>198</v>
      </c>
      <c r="AH31" s="308">
        <v>42837</v>
      </c>
      <c r="AI31" s="3">
        <v>253169.36</v>
      </c>
      <c r="AJ31" s="57"/>
      <c r="AK31" s="57"/>
      <c r="AL31" s="57"/>
      <c r="AP31" s="306"/>
      <c r="AQ31" s="60">
        <f t="shared" si="1"/>
        <v>253169.36</v>
      </c>
      <c r="AR31" s="60">
        <f t="shared" si="2"/>
        <v>253169.36</v>
      </c>
      <c r="AS31" s="63">
        <f t="shared" si="3"/>
        <v>20</v>
      </c>
      <c r="AT31" s="60" t="s">
        <v>425</v>
      </c>
      <c r="AU31" s="64" t="s">
        <v>173</v>
      </c>
      <c r="AV31" s="53">
        <v>5.5</v>
      </c>
      <c r="AW31" s="53">
        <v>134</v>
      </c>
      <c r="AZ31" s="53">
        <v>4</v>
      </c>
      <c r="BA31" s="53">
        <v>40</v>
      </c>
      <c r="BJ31" s="53">
        <v>1000</v>
      </c>
      <c r="BL31" s="53">
        <v>1</v>
      </c>
      <c r="BM31" s="53">
        <v>40</v>
      </c>
      <c r="BQ31" s="53">
        <v>4</v>
      </c>
    </row>
    <row r="32" spans="1:70" ht="45">
      <c r="A32" s="53">
        <v>31</v>
      </c>
      <c r="B32" s="54" t="s">
        <v>6</v>
      </c>
      <c r="C32" s="53" t="s">
        <v>2178</v>
      </c>
      <c r="D32" s="310" t="s">
        <v>2231</v>
      </c>
      <c r="E32" s="311">
        <v>24552032</v>
      </c>
      <c r="F32" s="310" t="s">
        <v>2232</v>
      </c>
      <c r="G32" s="310" t="s">
        <v>2233</v>
      </c>
      <c r="H32" s="310" t="s">
        <v>2234</v>
      </c>
      <c r="I32" s="310">
        <v>95690820</v>
      </c>
      <c r="J32" s="321" t="s">
        <v>2226</v>
      </c>
      <c r="K32" s="147">
        <v>10</v>
      </c>
      <c r="L32" s="147" t="s">
        <v>2012</v>
      </c>
      <c r="M32" s="311" t="s">
        <v>1212</v>
      </c>
      <c r="N32" s="311">
        <v>2</v>
      </c>
      <c r="O32" s="310" t="s">
        <v>61</v>
      </c>
      <c r="P32" s="310" t="s">
        <v>1520</v>
      </c>
      <c r="Q32" s="310" t="s">
        <v>9</v>
      </c>
      <c r="R32" s="310">
        <v>1306073.6299999999</v>
      </c>
      <c r="S32" s="310">
        <v>506611.82</v>
      </c>
      <c r="T32" s="310">
        <v>405289.46</v>
      </c>
      <c r="U32" s="310">
        <v>101322.36</v>
      </c>
      <c r="V32" s="310">
        <v>799461.81</v>
      </c>
      <c r="W32" s="310">
        <v>15</v>
      </c>
      <c r="X32" s="310">
        <v>0</v>
      </c>
      <c r="Y32" s="310">
        <v>15</v>
      </c>
      <c r="Z32" s="310">
        <v>0</v>
      </c>
      <c r="AA32" s="310">
        <v>0</v>
      </c>
      <c r="AB32" s="310">
        <v>0</v>
      </c>
      <c r="AC32" s="310">
        <v>0</v>
      </c>
      <c r="AD32" s="310">
        <v>0</v>
      </c>
      <c r="AE32" s="310">
        <v>15</v>
      </c>
      <c r="AF32" s="200">
        <v>2</v>
      </c>
      <c r="AG32" s="53" t="s">
        <v>198</v>
      </c>
      <c r="AH32" s="308">
        <v>42837</v>
      </c>
      <c r="AI32" s="3">
        <v>101322</v>
      </c>
      <c r="AJ32" s="57"/>
      <c r="AK32" s="57"/>
      <c r="AL32" s="57"/>
      <c r="AP32" s="306"/>
      <c r="AQ32" s="60">
        <f t="shared" si="1"/>
        <v>101322</v>
      </c>
      <c r="AR32" s="60">
        <f t="shared" si="2"/>
        <v>101322</v>
      </c>
      <c r="AS32" s="63">
        <f t="shared" si="3"/>
        <v>19.999928150116986</v>
      </c>
      <c r="AT32" s="60" t="s">
        <v>425</v>
      </c>
      <c r="AU32" s="64" t="s">
        <v>173</v>
      </c>
      <c r="AV32" s="53">
        <v>2.5</v>
      </c>
      <c r="AW32" s="53">
        <v>35</v>
      </c>
      <c r="BC32" s="53">
        <v>1</v>
      </c>
      <c r="BJ32" s="53">
        <v>500</v>
      </c>
      <c r="BL32" s="53">
        <v>1</v>
      </c>
      <c r="BN32" s="53">
        <v>2</v>
      </c>
      <c r="BR32" s="53">
        <v>1</v>
      </c>
    </row>
    <row r="33" spans="1:70" ht="30">
      <c r="A33" s="53">
        <v>32</v>
      </c>
      <c r="B33" s="54" t="s">
        <v>6</v>
      </c>
      <c r="C33" s="53" t="s">
        <v>2178</v>
      </c>
      <c r="D33" s="3" t="s">
        <v>2321</v>
      </c>
      <c r="E33" s="147">
        <v>24553033</v>
      </c>
      <c r="F33" s="3" t="s">
        <v>2322</v>
      </c>
      <c r="G33" s="3" t="s">
        <v>2323</v>
      </c>
      <c r="H33" s="3" t="s">
        <v>2324</v>
      </c>
      <c r="I33" s="3">
        <v>9848848861</v>
      </c>
      <c r="J33" s="321" t="s">
        <v>2325</v>
      </c>
      <c r="K33" s="147">
        <v>10</v>
      </c>
      <c r="L33" s="147" t="s">
        <v>2326</v>
      </c>
      <c r="M33" s="147" t="s">
        <v>1402</v>
      </c>
      <c r="N33" s="3">
        <v>3</v>
      </c>
      <c r="O33" s="3" t="s">
        <v>61</v>
      </c>
      <c r="P33" s="310" t="s">
        <v>61</v>
      </c>
      <c r="Q33" s="54" t="s">
        <v>36</v>
      </c>
      <c r="R33" s="3">
        <v>2883505.08</v>
      </c>
      <c r="S33" s="3">
        <v>1401752.54</v>
      </c>
      <c r="T33" s="3">
        <v>1121402.03</v>
      </c>
      <c r="U33" s="3">
        <v>280350.51</v>
      </c>
      <c r="V33" s="3">
        <v>1481752.54</v>
      </c>
      <c r="W33" s="3">
        <v>1</v>
      </c>
      <c r="X33" s="3">
        <v>1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1</v>
      </c>
      <c r="AE33" s="3">
        <v>0</v>
      </c>
      <c r="AF33" s="3">
        <v>3</v>
      </c>
      <c r="AH33" s="68"/>
      <c r="AI33" s="57"/>
      <c r="AJ33" s="57"/>
      <c r="AK33" s="57"/>
      <c r="AL33" s="57"/>
      <c r="AP33" s="306"/>
      <c r="AQ33" s="60">
        <f t="shared" si="1"/>
        <v>0</v>
      </c>
      <c r="AR33" s="60">
        <f t="shared" si="2"/>
        <v>0</v>
      </c>
      <c r="AS33" s="63">
        <f t="shared" si="3"/>
        <v>0</v>
      </c>
      <c r="AT33" s="60" t="s">
        <v>425</v>
      </c>
      <c r="AU33" s="64" t="s">
        <v>173</v>
      </c>
      <c r="AV33" s="53">
        <v>4</v>
      </c>
      <c r="AW33" s="53">
        <v>10</v>
      </c>
      <c r="BD33" s="53">
        <v>1</v>
      </c>
      <c r="BG33" s="53">
        <v>1</v>
      </c>
      <c r="BL33" s="53">
        <v>1</v>
      </c>
      <c r="BN33" s="53">
        <v>4</v>
      </c>
    </row>
    <row r="34" spans="1:70" ht="30">
      <c r="A34" s="53">
        <v>33</v>
      </c>
      <c r="B34" s="54" t="s">
        <v>6</v>
      </c>
      <c r="C34" s="53" t="s">
        <v>2178</v>
      </c>
      <c r="D34" s="3" t="s">
        <v>2637</v>
      </c>
      <c r="E34" s="147">
        <v>24552034</v>
      </c>
      <c r="F34" s="3" t="s">
        <v>2638</v>
      </c>
      <c r="G34" s="3" t="s">
        <v>2639</v>
      </c>
      <c r="H34" s="3" t="s">
        <v>2640</v>
      </c>
      <c r="I34" s="3">
        <v>9848848418</v>
      </c>
      <c r="J34" s="321" t="s">
        <v>2332</v>
      </c>
      <c r="K34" s="147">
        <v>9</v>
      </c>
      <c r="L34" s="147" t="s">
        <v>2012</v>
      </c>
      <c r="M34" s="311" t="s">
        <v>1227</v>
      </c>
      <c r="N34" s="3">
        <v>2</v>
      </c>
      <c r="O34" s="3" t="s">
        <v>45</v>
      </c>
      <c r="P34" s="3" t="s">
        <v>45</v>
      </c>
      <c r="Q34" s="3" t="s">
        <v>9</v>
      </c>
      <c r="R34" s="3">
        <v>2318519.5499999998</v>
      </c>
      <c r="S34" s="3">
        <v>945334.78</v>
      </c>
      <c r="T34" s="3">
        <v>756267.82</v>
      </c>
      <c r="U34" s="3">
        <v>189066.96</v>
      </c>
      <c r="V34" s="3">
        <v>1373184.77</v>
      </c>
      <c r="W34" s="3">
        <v>40</v>
      </c>
      <c r="X34" s="3">
        <v>30</v>
      </c>
      <c r="Y34" s="3">
        <v>10</v>
      </c>
      <c r="Z34" s="3">
        <v>1</v>
      </c>
      <c r="AA34" s="3">
        <v>0</v>
      </c>
      <c r="AB34" s="3">
        <v>0</v>
      </c>
      <c r="AC34" s="3">
        <v>0</v>
      </c>
      <c r="AD34" s="3">
        <v>29</v>
      </c>
      <c r="AE34" s="3">
        <v>10</v>
      </c>
      <c r="AF34" s="3">
        <v>3</v>
      </c>
      <c r="AH34" s="68"/>
      <c r="AI34" s="57"/>
      <c r="AJ34" s="57"/>
      <c r="AK34" s="57"/>
      <c r="AL34" s="57"/>
      <c r="AP34" s="306"/>
      <c r="AQ34" s="60">
        <f t="shared" si="1"/>
        <v>0</v>
      </c>
      <c r="AR34" s="60">
        <f t="shared" si="2"/>
        <v>0</v>
      </c>
      <c r="AS34" s="63">
        <f t="shared" si="3"/>
        <v>0</v>
      </c>
      <c r="AT34" s="60" t="s">
        <v>425</v>
      </c>
      <c r="AU34" s="64" t="s">
        <v>173</v>
      </c>
      <c r="AV34" s="53">
        <v>7.5</v>
      </c>
      <c r="AW34" s="53">
        <v>110.5</v>
      </c>
      <c r="AZ34" s="53">
        <v>7.5</v>
      </c>
      <c r="BC34" s="53">
        <v>1</v>
      </c>
      <c r="BJ34" s="53">
        <v>1000</v>
      </c>
      <c r="BL34" s="53">
        <v>1</v>
      </c>
      <c r="BM34" s="53">
        <v>30</v>
      </c>
      <c r="BN34" s="53">
        <v>4</v>
      </c>
      <c r="BQ34" s="53">
        <v>3</v>
      </c>
      <c r="BR34" s="53">
        <v>3</v>
      </c>
    </row>
    <row r="35" spans="1:70" s="50" customFormat="1">
      <c r="A35" s="53">
        <v>34</v>
      </c>
      <c r="B35" s="54" t="s">
        <v>51</v>
      </c>
      <c r="C35" s="53" t="s">
        <v>57</v>
      </c>
      <c r="D35" s="54" t="s">
        <v>609</v>
      </c>
      <c r="E35" s="66">
        <v>11131001</v>
      </c>
      <c r="F35" s="75" t="s">
        <v>610</v>
      </c>
      <c r="G35" s="59" t="s">
        <v>351</v>
      </c>
      <c r="H35" s="54" t="s">
        <v>1085</v>
      </c>
      <c r="I35" s="58">
        <v>9808570434</v>
      </c>
      <c r="J35" s="321" t="s">
        <v>2362</v>
      </c>
      <c r="K35" s="147">
        <v>24</v>
      </c>
      <c r="L35" s="147" t="s">
        <v>293</v>
      </c>
      <c r="M35" s="53" t="s">
        <v>1212</v>
      </c>
      <c r="N35" s="53">
        <v>1</v>
      </c>
      <c r="O35" s="198" t="s">
        <v>1403</v>
      </c>
      <c r="P35" s="198" t="s">
        <v>1403</v>
      </c>
      <c r="Q35" s="54" t="s">
        <v>9</v>
      </c>
      <c r="R35" s="57">
        <f t="shared" si="0"/>
        <v>586900</v>
      </c>
      <c r="S35" s="60">
        <v>318750</v>
      </c>
      <c r="T35" s="60">
        <f>S35*100%</f>
        <v>318750</v>
      </c>
      <c r="U35" s="60"/>
      <c r="V35" s="60">
        <v>268150</v>
      </c>
      <c r="W35" s="61">
        <f t="shared" si="4"/>
        <v>25</v>
      </c>
      <c r="X35" s="61">
        <f t="shared" si="5"/>
        <v>15</v>
      </c>
      <c r="Y35" s="61">
        <f t="shared" si="6"/>
        <v>10</v>
      </c>
      <c r="Z35" s="3">
        <v>2</v>
      </c>
      <c r="AA35" s="3">
        <v>1</v>
      </c>
      <c r="AB35" s="3">
        <v>7</v>
      </c>
      <c r="AC35" s="3">
        <v>2</v>
      </c>
      <c r="AD35" s="3">
        <v>6</v>
      </c>
      <c r="AE35" s="3">
        <v>7</v>
      </c>
      <c r="AF35" s="62">
        <v>3</v>
      </c>
      <c r="AG35" s="55" t="s">
        <v>198</v>
      </c>
      <c r="AH35" s="305">
        <v>41696</v>
      </c>
      <c r="AI35" s="306">
        <v>99800</v>
      </c>
      <c r="AJ35" s="57" t="s">
        <v>199</v>
      </c>
      <c r="AK35" s="305">
        <v>42282</v>
      </c>
      <c r="AL35" s="306">
        <v>138276.66</v>
      </c>
      <c r="AM35" s="55" t="s">
        <v>200</v>
      </c>
      <c r="AN35" s="305">
        <v>42526</v>
      </c>
      <c r="AO35" s="306">
        <v>71920</v>
      </c>
      <c r="AP35" s="306">
        <v>0</v>
      </c>
      <c r="AQ35" s="60">
        <f t="shared" si="1"/>
        <v>309996.66000000003</v>
      </c>
      <c r="AR35" s="60">
        <f t="shared" si="2"/>
        <v>309996.66000000003</v>
      </c>
      <c r="AS35" s="63">
        <f t="shared" si="3"/>
        <v>97.253854117647066</v>
      </c>
      <c r="AT35" s="60" t="s">
        <v>424</v>
      </c>
      <c r="AU35" s="64" t="s">
        <v>173</v>
      </c>
      <c r="AV35" s="65">
        <v>2</v>
      </c>
      <c r="AW35" s="53">
        <v>7</v>
      </c>
      <c r="AX35" s="53"/>
      <c r="AY35" s="53"/>
      <c r="AZ35" s="53">
        <v>1</v>
      </c>
      <c r="BA35" s="53"/>
      <c r="BB35" s="53"/>
      <c r="BC35" s="53"/>
      <c r="BD35" s="53"/>
      <c r="BE35" s="53"/>
      <c r="BF35" s="53"/>
      <c r="BG35" s="53"/>
      <c r="BH35" s="53"/>
      <c r="BI35" s="53">
        <v>1</v>
      </c>
      <c r="BJ35" s="53"/>
      <c r="BK35" s="53"/>
      <c r="BL35" s="53"/>
      <c r="BM35" s="53"/>
      <c r="BN35" s="53"/>
      <c r="BO35" s="53"/>
      <c r="BP35" s="53">
        <v>1</v>
      </c>
      <c r="BQ35" s="53"/>
      <c r="BR35" s="53">
        <v>1</v>
      </c>
    </row>
    <row r="36" spans="1:70" s="50" customFormat="1" ht="30">
      <c r="A36" s="53">
        <v>35</v>
      </c>
      <c r="B36" s="54" t="s">
        <v>51</v>
      </c>
      <c r="C36" s="53" t="s">
        <v>58</v>
      </c>
      <c r="D36" s="54" t="s">
        <v>611</v>
      </c>
      <c r="E36" s="66">
        <v>11241002</v>
      </c>
      <c r="F36" s="75" t="s">
        <v>612</v>
      </c>
      <c r="G36" s="59" t="s">
        <v>203</v>
      </c>
      <c r="H36" s="59" t="s">
        <v>202</v>
      </c>
      <c r="I36" s="58" t="s">
        <v>354</v>
      </c>
      <c r="J36" s="321" t="s">
        <v>2363</v>
      </c>
      <c r="K36" s="147">
        <v>12</v>
      </c>
      <c r="L36" s="147" t="s">
        <v>2364</v>
      </c>
      <c r="M36" s="53" t="s">
        <v>1212</v>
      </c>
      <c r="N36" s="53">
        <v>1</v>
      </c>
      <c r="O36" s="198" t="s">
        <v>1403</v>
      </c>
      <c r="P36" s="198" t="s">
        <v>1403</v>
      </c>
      <c r="Q36" s="54" t="s">
        <v>9</v>
      </c>
      <c r="R36" s="57">
        <f t="shared" si="0"/>
        <v>1375630</v>
      </c>
      <c r="S36" s="60">
        <v>899255</v>
      </c>
      <c r="T36" s="60">
        <f>S36*100%</f>
        <v>899255</v>
      </c>
      <c r="U36" s="60"/>
      <c r="V36" s="60">
        <v>476375</v>
      </c>
      <c r="W36" s="61">
        <f t="shared" si="4"/>
        <v>21</v>
      </c>
      <c r="X36" s="61">
        <f t="shared" si="5"/>
        <v>14</v>
      </c>
      <c r="Y36" s="61">
        <f t="shared" si="6"/>
        <v>7</v>
      </c>
      <c r="Z36" s="3">
        <v>0</v>
      </c>
      <c r="AA36" s="3">
        <v>0</v>
      </c>
      <c r="AB36" s="3">
        <v>12</v>
      </c>
      <c r="AC36" s="3">
        <v>4</v>
      </c>
      <c r="AD36" s="3">
        <v>2</v>
      </c>
      <c r="AE36" s="3">
        <v>3</v>
      </c>
      <c r="AF36" s="62">
        <v>3</v>
      </c>
      <c r="AG36" s="55" t="s">
        <v>198</v>
      </c>
      <c r="AH36" s="305">
        <v>42001</v>
      </c>
      <c r="AI36" s="306">
        <v>179851</v>
      </c>
      <c r="AJ36" s="57" t="s">
        <v>199</v>
      </c>
      <c r="AK36" s="305">
        <v>42113</v>
      </c>
      <c r="AL36" s="306">
        <v>427218</v>
      </c>
      <c r="AM36" s="55" t="s">
        <v>200</v>
      </c>
      <c r="AN36" s="305">
        <v>42372</v>
      </c>
      <c r="AO36" s="306">
        <v>282223.99</v>
      </c>
      <c r="AP36" s="306">
        <v>0</v>
      </c>
      <c r="AQ36" s="60">
        <f t="shared" si="1"/>
        <v>889292.99</v>
      </c>
      <c r="AR36" s="60">
        <f t="shared" si="2"/>
        <v>889292.99</v>
      </c>
      <c r="AS36" s="63">
        <f t="shared" si="3"/>
        <v>98.892192981968407</v>
      </c>
      <c r="AT36" s="60" t="s">
        <v>424</v>
      </c>
      <c r="AU36" s="64" t="s">
        <v>173</v>
      </c>
      <c r="AV36" s="65">
        <v>10</v>
      </c>
      <c r="AW36" s="53">
        <v>180.5</v>
      </c>
      <c r="AX36" s="53"/>
      <c r="AY36" s="53"/>
      <c r="AZ36" s="53">
        <v>12.3</v>
      </c>
      <c r="BA36" s="53"/>
      <c r="BB36" s="53"/>
      <c r="BC36" s="53"/>
      <c r="BD36" s="53"/>
      <c r="BE36" s="53"/>
      <c r="BF36" s="53"/>
      <c r="BG36" s="53"/>
      <c r="BH36" s="53"/>
      <c r="BI36" s="53">
        <v>22</v>
      </c>
      <c r="BJ36" s="53"/>
      <c r="BK36" s="53">
        <v>50</v>
      </c>
      <c r="BL36" s="53">
        <v>1</v>
      </c>
      <c r="BM36" s="53">
        <v>25</v>
      </c>
      <c r="BN36" s="53">
        <v>5</v>
      </c>
      <c r="BO36" s="53">
        <v>21</v>
      </c>
      <c r="BP36" s="53">
        <v>22</v>
      </c>
      <c r="BQ36" s="53"/>
      <c r="BR36" s="53">
        <v>1</v>
      </c>
    </row>
    <row r="37" spans="1:70" s="50" customFormat="1">
      <c r="A37" s="53">
        <v>36</v>
      </c>
      <c r="B37" s="54" t="s">
        <v>51</v>
      </c>
      <c r="C37" s="53" t="s">
        <v>58</v>
      </c>
      <c r="D37" s="54" t="s">
        <v>700</v>
      </c>
      <c r="E37" s="66">
        <v>11241003</v>
      </c>
      <c r="F37" s="75" t="s">
        <v>1625</v>
      </c>
      <c r="G37" s="59" t="s">
        <v>352</v>
      </c>
      <c r="H37" s="59" t="s">
        <v>204</v>
      </c>
      <c r="I37" s="58">
        <v>9848189384</v>
      </c>
      <c r="J37" s="321" t="s">
        <v>2363</v>
      </c>
      <c r="K37" s="147">
        <v>12</v>
      </c>
      <c r="L37" s="147" t="s">
        <v>2364</v>
      </c>
      <c r="M37" s="53" t="s">
        <v>1227</v>
      </c>
      <c r="N37" s="53">
        <v>1</v>
      </c>
      <c r="O37" s="198" t="s">
        <v>1403</v>
      </c>
      <c r="P37" s="198" t="s">
        <v>1403</v>
      </c>
      <c r="Q37" s="54" t="s">
        <v>9</v>
      </c>
      <c r="R37" s="57">
        <f t="shared" si="0"/>
        <v>1681250</v>
      </c>
      <c r="S37" s="60">
        <v>1025438</v>
      </c>
      <c r="T37" s="60">
        <f>S37*80%</f>
        <v>820350.4</v>
      </c>
      <c r="U37" s="60">
        <f>S37*20%</f>
        <v>205087.6</v>
      </c>
      <c r="V37" s="60">
        <v>655812</v>
      </c>
      <c r="W37" s="61">
        <f t="shared" si="4"/>
        <v>41</v>
      </c>
      <c r="X37" s="61">
        <f t="shared" si="5"/>
        <v>27</v>
      </c>
      <c r="Y37" s="61">
        <f t="shared" si="6"/>
        <v>14</v>
      </c>
      <c r="Z37" s="3">
        <v>3</v>
      </c>
      <c r="AA37" s="3">
        <v>3</v>
      </c>
      <c r="AB37" s="3">
        <v>24</v>
      </c>
      <c r="AC37" s="3">
        <v>5</v>
      </c>
      <c r="AD37" s="3">
        <v>0</v>
      </c>
      <c r="AE37" s="3">
        <v>6</v>
      </c>
      <c r="AF37" s="62">
        <v>3</v>
      </c>
      <c r="AG37" s="55" t="s">
        <v>198</v>
      </c>
      <c r="AH37" s="305">
        <v>41997</v>
      </c>
      <c r="AI37" s="306">
        <v>205087.5</v>
      </c>
      <c r="AJ37" s="57" t="s">
        <v>199</v>
      </c>
      <c r="AK37" s="305">
        <v>42113</v>
      </c>
      <c r="AL37" s="306">
        <v>588646.5</v>
      </c>
      <c r="AM37" s="55" t="s">
        <v>200</v>
      </c>
      <c r="AN37" s="308">
        <v>42801</v>
      </c>
      <c r="AO37" s="3">
        <v>17999.990000000002</v>
      </c>
      <c r="AP37" s="306">
        <v>202933.5</v>
      </c>
      <c r="AQ37" s="60">
        <f t="shared" si="1"/>
        <v>811733.99</v>
      </c>
      <c r="AR37" s="60">
        <f t="shared" si="2"/>
        <v>1014667.49</v>
      </c>
      <c r="AS37" s="63">
        <f t="shared" si="3"/>
        <v>98.949667361654235</v>
      </c>
      <c r="AT37" s="60" t="s">
        <v>424</v>
      </c>
      <c r="AU37" s="64" t="s">
        <v>173</v>
      </c>
      <c r="AV37" s="65">
        <v>13</v>
      </c>
      <c r="AW37" s="53">
        <v>340</v>
      </c>
      <c r="AX37" s="53"/>
      <c r="AY37" s="53"/>
      <c r="AZ37" s="53">
        <v>12</v>
      </c>
      <c r="BA37" s="53"/>
      <c r="BB37" s="53"/>
      <c r="BC37" s="53"/>
      <c r="BD37" s="53"/>
      <c r="BE37" s="53"/>
      <c r="BF37" s="53"/>
      <c r="BG37" s="53"/>
      <c r="BH37" s="53"/>
      <c r="BI37" s="53">
        <v>20</v>
      </c>
      <c r="BJ37" s="53"/>
      <c r="BK37" s="53">
        <v>150</v>
      </c>
      <c r="BL37" s="53">
        <v>1</v>
      </c>
      <c r="BM37" s="53"/>
      <c r="BN37" s="53">
        <v>10</v>
      </c>
      <c r="BO37" s="53">
        <v>41</v>
      </c>
      <c r="BP37" s="53">
        <v>20</v>
      </c>
      <c r="BQ37" s="53"/>
      <c r="BR37" s="53"/>
    </row>
    <row r="38" spans="1:70" s="50" customFormat="1" ht="30">
      <c r="A38" s="53">
        <v>37</v>
      </c>
      <c r="B38" s="54" t="s">
        <v>51</v>
      </c>
      <c r="C38" s="53" t="s">
        <v>58</v>
      </c>
      <c r="D38" s="54" t="s">
        <v>613</v>
      </c>
      <c r="E38" s="66">
        <v>11241004</v>
      </c>
      <c r="F38" s="75" t="s">
        <v>614</v>
      </c>
      <c r="G38" s="59" t="s">
        <v>205</v>
      </c>
      <c r="H38" s="59" t="s">
        <v>206</v>
      </c>
      <c r="I38" s="58" t="s">
        <v>355</v>
      </c>
      <c r="J38" s="321" t="s">
        <v>2363</v>
      </c>
      <c r="K38" s="147">
        <v>13</v>
      </c>
      <c r="L38" s="147" t="s">
        <v>2365</v>
      </c>
      <c r="M38" s="53" t="s">
        <v>1212</v>
      </c>
      <c r="N38" s="53">
        <v>1</v>
      </c>
      <c r="O38" s="198" t="s">
        <v>1403</v>
      </c>
      <c r="P38" s="198" t="s">
        <v>1403</v>
      </c>
      <c r="Q38" s="54" t="s">
        <v>9</v>
      </c>
      <c r="R38" s="57">
        <f t="shared" si="0"/>
        <v>1520690</v>
      </c>
      <c r="S38" s="60">
        <v>1065690</v>
      </c>
      <c r="T38" s="60">
        <f>S38*100%</f>
        <v>1065690</v>
      </c>
      <c r="U38" s="60"/>
      <c r="V38" s="60">
        <v>455000</v>
      </c>
      <c r="W38" s="61">
        <f t="shared" si="4"/>
        <v>25</v>
      </c>
      <c r="X38" s="61">
        <f t="shared" si="5"/>
        <v>0</v>
      </c>
      <c r="Y38" s="61">
        <f t="shared" si="6"/>
        <v>25</v>
      </c>
      <c r="Z38" s="3">
        <v>0</v>
      </c>
      <c r="AA38" s="3">
        <v>0</v>
      </c>
      <c r="AB38" s="3">
        <v>0</v>
      </c>
      <c r="AC38" s="3">
        <v>13</v>
      </c>
      <c r="AD38" s="3">
        <v>0</v>
      </c>
      <c r="AE38" s="3">
        <v>12</v>
      </c>
      <c r="AF38" s="62">
        <v>3</v>
      </c>
      <c r="AG38" s="55" t="s">
        <v>198</v>
      </c>
      <c r="AH38" s="305">
        <v>41994</v>
      </c>
      <c r="AI38" s="306">
        <v>213138</v>
      </c>
      <c r="AJ38" s="57" t="s">
        <v>199</v>
      </c>
      <c r="AK38" s="305">
        <v>42186</v>
      </c>
      <c r="AL38" s="306">
        <v>836727</v>
      </c>
      <c r="AM38" s="55" t="s">
        <v>200</v>
      </c>
      <c r="AN38" s="305">
        <v>42372</v>
      </c>
      <c r="AO38" s="306">
        <v>6000</v>
      </c>
      <c r="AP38" s="306">
        <v>0</v>
      </c>
      <c r="AQ38" s="60">
        <f t="shared" si="1"/>
        <v>1055865</v>
      </c>
      <c r="AR38" s="60">
        <f t="shared" si="2"/>
        <v>1055865</v>
      </c>
      <c r="AS38" s="63">
        <f t="shared" si="3"/>
        <v>99.078062100610879</v>
      </c>
      <c r="AT38" s="60" t="s">
        <v>424</v>
      </c>
      <c r="AU38" s="64" t="s">
        <v>173</v>
      </c>
      <c r="AV38" s="65">
        <v>17</v>
      </c>
      <c r="AW38" s="53">
        <v>237</v>
      </c>
      <c r="AX38" s="53"/>
      <c r="AY38" s="53"/>
      <c r="AZ38" s="53">
        <v>13</v>
      </c>
      <c r="BA38" s="53">
        <v>5</v>
      </c>
      <c r="BB38" s="53"/>
      <c r="BC38" s="53"/>
      <c r="BD38" s="53"/>
      <c r="BE38" s="53"/>
      <c r="BF38" s="53"/>
      <c r="BG38" s="53"/>
      <c r="BH38" s="53"/>
      <c r="BI38" s="53">
        <v>12</v>
      </c>
      <c r="BJ38" s="53"/>
      <c r="BK38" s="53"/>
      <c r="BL38" s="53">
        <v>1</v>
      </c>
      <c r="BM38" s="53">
        <v>50</v>
      </c>
      <c r="BN38" s="53">
        <v>5</v>
      </c>
      <c r="BO38" s="53">
        <v>25</v>
      </c>
      <c r="BP38" s="53">
        <v>12</v>
      </c>
      <c r="BQ38" s="53"/>
      <c r="BR38" s="53"/>
    </row>
    <row r="39" spans="1:70" s="50" customFormat="1" ht="30">
      <c r="A39" s="53">
        <v>38</v>
      </c>
      <c r="B39" s="54" t="s">
        <v>51</v>
      </c>
      <c r="C39" s="53" t="s">
        <v>58</v>
      </c>
      <c r="D39" s="54" t="s">
        <v>613</v>
      </c>
      <c r="E39" s="66">
        <v>11241005</v>
      </c>
      <c r="F39" s="75" t="s">
        <v>1571</v>
      </c>
      <c r="G39" s="59" t="s">
        <v>1017</v>
      </c>
      <c r="H39" s="59" t="s">
        <v>207</v>
      </c>
      <c r="I39" s="58">
        <v>9812487610</v>
      </c>
      <c r="J39" s="321" t="s">
        <v>2363</v>
      </c>
      <c r="K39" s="147">
        <v>13</v>
      </c>
      <c r="L39" s="147" t="s">
        <v>2365</v>
      </c>
      <c r="M39" s="53" t="s">
        <v>1212</v>
      </c>
      <c r="N39" s="53">
        <v>1</v>
      </c>
      <c r="O39" s="198" t="s">
        <v>1403</v>
      </c>
      <c r="P39" s="198" t="s">
        <v>1403</v>
      </c>
      <c r="Q39" s="54" t="s">
        <v>9</v>
      </c>
      <c r="R39" s="57">
        <f t="shared" si="0"/>
        <v>1140450</v>
      </c>
      <c r="S39" s="60">
        <v>820450</v>
      </c>
      <c r="T39" s="60">
        <f>S39*100%</f>
        <v>820450</v>
      </c>
      <c r="U39" s="60"/>
      <c r="V39" s="60">
        <v>320000</v>
      </c>
      <c r="W39" s="61">
        <f t="shared" si="4"/>
        <v>15</v>
      </c>
      <c r="X39" s="61">
        <f t="shared" si="5"/>
        <v>10</v>
      </c>
      <c r="Y39" s="61">
        <f t="shared" si="6"/>
        <v>5</v>
      </c>
      <c r="Z39" s="3">
        <v>0</v>
      </c>
      <c r="AA39" s="3">
        <v>0</v>
      </c>
      <c r="AB39" s="3">
        <v>10</v>
      </c>
      <c r="AC39" s="3">
        <v>5</v>
      </c>
      <c r="AD39" s="3">
        <v>0</v>
      </c>
      <c r="AE39" s="3">
        <v>0</v>
      </c>
      <c r="AF39" s="62">
        <v>3</v>
      </c>
      <c r="AG39" s="55" t="s">
        <v>198</v>
      </c>
      <c r="AH39" s="305">
        <v>41994</v>
      </c>
      <c r="AI39" s="306">
        <v>164090</v>
      </c>
      <c r="AJ39" s="57" t="s">
        <v>199</v>
      </c>
      <c r="AK39" s="305">
        <v>42113</v>
      </c>
      <c r="AL39" s="306">
        <v>332747</v>
      </c>
      <c r="AM39" s="305" t="s">
        <v>200</v>
      </c>
      <c r="AN39" s="305">
        <v>42505</v>
      </c>
      <c r="AO39" s="306">
        <v>310200</v>
      </c>
      <c r="AP39" s="306">
        <v>0</v>
      </c>
      <c r="AQ39" s="60">
        <f t="shared" si="1"/>
        <v>807037</v>
      </c>
      <c r="AR39" s="60">
        <f t="shared" si="2"/>
        <v>807037</v>
      </c>
      <c r="AS39" s="63">
        <f t="shared" si="3"/>
        <v>98.365165457980368</v>
      </c>
      <c r="AT39" s="60" t="s">
        <v>424</v>
      </c>
      <c r="AU39" s="64" t="s">
        <v>173</v>
      </c>
      <c r="AV39" s="65">
        <v>5.51</v>
      </c>
      <c r="AW39" s="53">
        <v>154.5</v>
      </c>
      <c r="AX39" s="53"/>
      <c r="AY39" s="53"/>
      <c r="AZ39" s="53">
        <v>13</v>
      </c>
      <c r="BA39" s="53">
        <v>5</v>
      </c>
      <c r="BB39" s="53"/>
      <c r="BC39" s="53"/>
      <c r="BD39" s="53"/>
      <c r="BE39" s="53"/>
      <c r="BF39" s="53"/>
      <c r="BG39" s="53"/>
      <c r="BH39" s="53"/>
      <c r="BI39" s="53">
        <v>12</v>
      </c>
      <c r="BJ39" s="53"/>
      <c r="BK39" s="53"/>
      <c r="BL39" s="53">
        <v>1</v>
      </c>
      <c r="BM39" s="53">
        <v>50</v>
      </c>
      <c r="BN39" s="53">
        <v>5</v>
      </c>
      <c r="BO39" s="53">
        <v>25</v>
      </c>
      <c r="BP39" s="53">
        <v>12</v>
      </c>
      <c r="BQ39" s="53"/>
      <c r="BR39" s="53"/>
    </row>
    <row r="40" spans="1:70" s="50" customFormat="1" ht="45">
      <c r="A40" s="53">
        <v>39</v>
      </c>
      <c r="B40" s="54" t="s">
        <v>51</v>
      </c>
      <c r="C40" s="53" t="s">
        <v>58</v>
      </c>
      <c r="D40" s="54" t="s">
        <v>616</v>
      </c>
      <c r="E40" s="66">
        <v>11242006</v>
      </c>
      <c r="F40" s="75" t="s">
        <v>917</v>
      </c>
      <c r="G40" s="59" t="s">
        <v>208</v>
      </c>
      <c r="H40" s="54" t="s">
        <v>1086</v>
      </c>
      <c r="I40" s="58">
        <v>9848260021</v>
      </c>
      <c r="J40" s="321" t="s">
        <v>299</v>
      </c>
      <c r="K40" s="147">
        <v>17</v>
      </c>
      <c r="L40" s="147" t="s">
        <v>300</v>
      </c>
      <c r="M40" s="53" t="s">
        <v>1227</v>
      </c>
      <c r="N40" s="53">
        <v>2</v>
      </c>
      <c r="O40" s="54" t="s">
        <v>86</v>
      </c>
      <c r="P40" s="54" t="s">
        <v>86</v>
      </c>
      <c r="Q40" s="54" t="s">
        <v>9</v>
      </c>
      <c r="R40" s="57">
        <f t="shared" si="0"/>
        <v>5866610</v>
      </c>
      <c r="S40" s="60">
        <v>2989046.5</v>
      </c>
      <c r="T40" s="60">
        <f t="shared" ref="T40:T53" si="9">S40*80%</f>
        <v>2391237.2000000002</v>
      </c>
      <c r="U40" s="60">
        <f t="shared" ref="U40:U53" si="10">S40*20%</f>
        <v>597809.30000000005</v>
      </c>
      <c r="V40" s="60">
        <v>2877563.5</v>
      </c>
      <c r="W40" s="61">
        <f t="shared" si="4"/>
        <v>145</v>
      </c>
      <c r="X40" s="61">
        <f t="shared" si="5"/>
        <v>60</v>
      </c>
      <c r="Y40" s="61">
        <f t="shared" si="6"/>
        <v>85</v>
      </c>
      <c r="Z40" s="3">
        <v>2</v>
      </c>
      <c r="AA40" s="3">
        <v>2</v>
      </c>
      <c r="AB40" s="3">
        <v>40</v>
      </c>
      <c r="AC40" s="3">
        <v>64</v>
      </c>
      <c r="AD40" s="3">
        <v>18</v>
      </c>
      <c r="AE40" s="3">
        <v>19</v>
      </c>
      <c r="AF40" s="62">
        <v>3</v>
      </c>
      <c r="AG40" s="68" t="s">
        <v>198</v>
      </c>
      <c r="AH40" s="305">
        <v>42256</v>
      </c>
      <c r="AI40" s="306">
        <v>2023008.24</v>
      </c>
      <c r="AJ40" s="57" t="s">
        <v>199</v>
      </c>
      <c r="AK40" s="308">
        <v>42781</v>
      </c>
      <c r="AL40" s="3">
        <v>328774.56</v>
      </c>
      <c r="AM40" s="55"/>
      <c r="AN40" s="55"/>
      <c r="AO40" s="55"/>
      <c r="AP40" s="306">
        <f>505752.06+82193.64</f>
        <v>587945.69999999995</v>
      </c>
      <c r="AQ40" s="60">
        <f t="shared" si="1"/>
        <v>2351782.7999999998</v>
      </c>
      <c r="AR40" s="60">
        <f t="shared" si="2"/>
        <v>2939728.5</v>
      </c>
      <c r="AS40" s="63">
        <f t="shared" si="3"/>
        <v>98.350042396463223</v>
      </c>
      <c r="AT40" s="60" t="s">
        <v>424</v>
      </c>
      <c r="AU40" s="64" t="s">
        <v>173</v>
      </c>
      <c r="AV40" s="65">
        <v>100</v>
      </c>
      <c r="AW40" s="53">
        <v>110</v>
      </c>
      <c r="AX40" s="53"/>
      <c r="AY40" s="53"/>
      <c r="AZ40" s="53">
        <v>120</v>
      </c>
      <c r="BA40" s="53"/>
      <c r="BB40" s="53"/>
      <c r="BC40" s="53"/>
      <c r="BD40" s="53"/>
      <c r="BE40" s="53">
        <v>150</v>
      </c>
      <c r="BF40" s="53"/>
      <c r="BG40" s="53">
        <v>1</v>
      </c>
      <c r="BH40" s="53"/>
      <c r="BI40" s="53"/>
      <c r="BJ40" s="53"/>
      <c r="BK40" s="53"/>
      <c r="BL40" s="53">
        <v>3</v>
      </c>
      <c r="BM40" s="53"/>
      <c r="BN40" s="53"/>
      <c r="BO40" s="53"/>
      <c r="BP40" s="53">
        <v>10</v>
      </c>
      <c r="BQ40" s="53"/>
      <c r="BR40" s="53">
        <v>10</v>
      </c>
    </row>
    <row r="41" spans="1:70" s="50" customFormat="1" ht="30">
      <c r="A41" s="53">
        <v>40</v>
      </c>
      <c r="B41" s="54" t="s">
        <v>51</v>
      </c>
      <c r="C41" s="53" t="s">
        <v>58</v>
      </c>
      <c r="D41" s="54" t="s">
        <v>1087</v>
      </c>
      <c r="E41" s="66">
        <v>11242007</v>
      </c>
      <c r="F41" s="75" t="s">
        <v>891</v>
      </c>
      <c r="G41" s="59" t="s">
        <v>88</v>
      </c>
      <c r="H41" s="54" t="s">
        <v>87</v>
      </c>
      <c r="I41" s="58">
        <v>9858024561</v>
      </c>
      <c r="J41" s="321" t="s">
        <v>299</v>
      </c>
      <c r="K41" s="147">
        <v>17</v>
      </c>
      <c r="L41" s="147" t="s">
        <v>300</v>
      </c>
      <c r="M41" s="53" t="s">
        <v>1227</v>
      </c>
      <c r="N41" s="53">
        <v>2</v>
      </c>
      <c r="O41" s="54" t="s">
        <v>86</v>
      </c>
      <c r="P41" s="54" t="s">
        <v>86</v>
      </c>
      <c r="Q41" s="54" t="s">
        <v>9</v>
      </c>
      <c r="R41" s="57">
        <f t="shared" si="0"/>
        <v>4066630</v>
      </c>
      <c r="S41" s="60">
        <v>2160565</v>
      </c>
      <c r="T41" s="60">
        <f t="shared" si="9"/>
        <v>1728452</v>
      </c>
      <c r="U41" s="60">
        <f t="shared" si="10"/>
        <v>432113</v>
      </c>
      <c r="V41" s="60">
        <v>1906065</v>
      </c>
      <c r="W41" s="61">
        <f t="shared" si="4"/>
        <v>167</v>
      </c>
      <c r="X41" s="61">
        <f t="shared" si="5"/>
        <v>85</v>
      </c>
      <c r="Y41" s="61">
        <f t="shared" si="6"/>
        <v>82</v>
      </c>
      <c r="Z41" s="3">
        <v>31</v>
      </c>
      <c r="AA41" s="3">
        <v>29</v>
      </c>
      <c r="AB41" s="3">
        <v>17</v>
      </c>
      <c r="AC41" s="3">
        <v>17</v>
      </c>
      <c r="AD41" s="3">
        <v>37</v>
      </c>
      <c r="AE41" s="3">
        <v>36</v>
      </c>
      <c r="AF41" s="62">
        <v>3</v>
      </c>
      <c r="AG41" s="55" t="s">
        <v>198</v>
      </c>
      <c r="AH41" s="305">
        <v>42099</v>
      </c>
      <c r="AI41" s="306">
        <v>432113</v>
      </c>
      <c r="AJ41" s="57" t="s">
        <v>199</v>
      </c>
      <c r="AK41" s="305">
        <v>42331</v>
      </c>
      <c r="AL41" s="306">
        <v>926139</v>
      </c>
      <c r="AM41" s="55" t="s">
        <v>200</v>
      </c>
      <c r="AN41" s="308">
        <v>42781</v>
      </c>
      <c r="AO41" s="3">
        <v>328600</v>
      </c>
      <c r="AP41" s="306">
        <f>339563+82150</f>
        <v>421713</v>
      </c>
      <c r="AQ41" s="60">
        <f t="shared" si="1"/>
        <v>1686852</v>
      </c>
      <c r="AR41" s="60">
        <f t="shared" si="2"/>
        <v>2108565</v>
      </c>
      <c r="AS41" s="63">
        <f t="shared" si="3"/>
        <v>97.593222143281963</v>
      </c>
      <c r="AT41" s="60" t="s">
        <v>424</v>
      </c>
      <c r="AU41" s="64" t="s">
        <v>173</v>
      </c>
      <c r="AV41" s="65">
        <v>90</v>
      </c>
      <c r="AW41" s="53">
        <v>100</v>
      </c>
      <c r="AX41" s="53"/>
      <c r="AY41" s="53"/>
      <c r="AZ41" s="53">
        <v>125</v>
      </c>
      <c r="BA41" s="53"/>
      <c r="BB41" s="53"/>
      <c r="BC41" s="53"/>
      <c r="BD41" s="53"/>
      <c r="BE41" s="53">
        <v>150</v>
      </c>
      <c r="BF41" s="53"/>
      <c r="BG41" s="53">
        <v>1</v>
      </c>
      <c r="BH41" s="53"/>
      <c r="BI41" s="53"/>
      <c r="BJ41" s="53"/>
      <c r="BK41" s="53"/>
      <c r="BL41" s="53">
        <v>1</v>
      </c>
      <c r="BM41" s="53"/>
      <c r="BN41" s="53"/>
      <c r="BO41" s="53"/>
      <c r="BP41" s="53"/>
      <c r="BQ41" s="53"/>
      <c r="BR41" s="53">
        <v>8</v>
      </c>
    </row>
    <row r="42" spans="1:70" s="50" customFormat="1">
      <c r="A42" s="53">
        <v>41</v>
      </c>
      <c r="B42" s="54" t="s">
        <v>51</v>
      </c>
      <c r="C42" s="53" t="s">
        <v>58</v>
      </c>
      <c r="D42" s="54" t="s">
        <v>696</v>
      </c>
      <c r="E42" s="66">
        <v>11241008</v>
      </c>
      <c r="F42" s="75" t="s">
        <v>615</v>
      </c>
      <c r="G42" s="59" t="s">
        <v>187</v>
      </c>
      <c r="H42" s="54" t="s">
        <v>188</v>
      </c>
      <c r="I42" s="58">
        <v>9841301986</v>
      </c>
      <c r="J42" s="321" t="s">
        <v>2366</v>
      </c>
      <c r="K42" s="147">
        <v>13</v>
      </c>
      <c r="L42" s="147" t="s">
        <v>2367</v>
      </c>
      <c r="M42" s="53" t="s">
        <v>1212</v>
      </c>
      <c r="N42" s="53">
        <v>1</v>
      </c>
      <c r="O42" s="54" t="s">
        <v>26</v>
      </c>
      <c r="P42" s="54" t="s">
        <v>26</v>
      </c>
      <c r="Q42" s="54" t="s">
        <v>9</v>
      </c>
      <c r="R42" s="57">
        <f t="shared" ref="R42:R61" si="11">S42+V42</f>
        <v>1209300</v>
      </c>
      <c r="S42" s="60">
        <v>556550</v>
      </c>
      <c r="T42" s="60">
        <f>S42*100%</f>
        <v>556550</v>
      </c>
      <c r="U42" s="60"/>
      <c r="V42" s="60">
        <v>652750</v>
      </c>
      <c r="W42" s="61">
        <f t="shared" si="4"/>
        <v>25</v>
      </c>
      <c r="X42" s="61">
        <f t="shared" si="5"/>
        <v>12</v>
      </c>
      <c r="Y42" s="61">
        <f t="shared" si="6"/>
        <v>13</v>
      </c>
      <c r="Z42" s="3">
        <v>0</v>
      </c>
      <c r="AA42" s="3">
        <v>1</v>
      </c>
      <c r="AB42" s="3">
        <v>3</v>
      </c>
      <c r="AC42" s="3">
        <v>3</v>
      </c>
      <c r="AD42" s="3">
        <v>9</v>
      </c>
      <c r="AE42" s="3">
        <v>9</v>
      </c>
      <c r="AF42" s="62">
        <v>3</v>
      </c>
      <c r="AG42" s="53" t="s">
        <v>198</v>
      </c>
      <c r="AH42" s="307">
        <v>42243</v>
      </c>
      <c r="AI42" s="200">
        <v>495357.26</v>
      </c>
      <c r="AJ42" s="57"/>
      <c r="AK42" s="67"/>
      <c r="AL42" s="57"/>
      <c r="AM42" s="55"/>
      <c r="AN42" s="53"/>
      <c r="AO42" s="55"/>
      <c r="AP42" s="200">
        <v>0</v>
      </c>
      <c r="AQ42" s="60">
        <f t="shared" si="1"/>
        <v>495357.26</v>
      </c>
      <c r="AR42" s="60">
        <f t="shared" si="2"/>
        <v>495357.26</v>
      </c>
      <c r="AS42" s="63">
        <f t="shared" si="3"/>
        <v>89.004987871709645</v>
      </c>
      <c r="AT42" s="60" t="s">
        <v>425</v>
      </c>
      <c r="AU42" s="64" t="s">
        <v>174</v>
      </c>
      <c r="AV42" s="53">
        <v>80</v>
      </c>
      <c r="AW42" s="53">
        <v>2.4</v>
      </c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</row>
    <row r="43" spans="1:70" s="50" customFormat="1" ht="30">
      <c r="A43" s="53">
        <v>42</v>
      </c>
      <c r="B43" s="54" t="s">
        <v>51</v>
      </c>
      <c r="C43" s="53" t="s">
        <v>58</v>
      </c>
      <c r="D43" s="54" t="s">
        <v>702</v>
      </c>
      <c r="E43" s="66">
        <v>11243009</v>
      </c>
      <c r="F43" s="75" t="s">
        <v>622</v>
      </c>
      <c r="G43" s="59" t="s">
        <v>91</v>
      </c>
      <c r="H43" s="54" t="s">
        <v>90</v>
      </c>
      <c r="I43" s="58">
        <v>9858027936</v>
      </c>
      <c r="J43" s="321" t="s">
        <v>328</v>
      </c>
      <c r="K43" s="147">
        <v>24</v>
      </c>
      <c r="L43" s="147" t="s">
        <v>1235</v>
      </c>
      <c r="M43" s="65" t="s">
        <v>1402</v>
      </c>
      <c r="N43" s="53">
        <v>3</v>
      </c>
      <c r="O43" s="54" t="s">
        <v>1936</v>
      </c>
      <c r="P43" s="93" t="s">
        <v>92</v>
      </c>
      <c r="Q43" s="54" t="s">
        <v>36</v>
      </c>
      <c r="R43" s="57">
        <f t="shared" si="11"/>
        <v>25529242</v>
      </c>
      <c r="S43" s="60">
        <v>8444142.5</v>
      </c>
      <c r="T43" s="60">
        <f t="shared" si="9"/>
        <v>6755314</v>
      </c>
      <c r="U43" s="60">
        <f t="shared" si="10"/>
        <v>1688828.5</v>
      </c>
      <c r="V43" s="60">
        <v>17085099.5</v>
      </c>
      <c r="W43" s="61">
        <f t="shared" si="4"/>
        <v>8</v>
      </c>
      <c r="X43" s="61">
        <f t="shared" si="5"/>
        <v>4</v>
      </c>
      <c r="Y43" s="61">
        <f t="shared" si="6"/>
        <v>4</v>
      </c>
      <c r="Z43" s="3">
        <v>0</v>
      </c>
      <c r="AA43" s="3">
        <v>0</v>
      </c>
      <c r="AB43" s="3">
        <v>2</v>
      </c>
      <c r="AC43" s="3">
        <v>2</v>
      </c>
      <c r="AD43" s="3">
        <v>2</v>
      </c>
      <c r="AE43" s="3">
        <v>2</v>
      </c>
      <c r="AF43" s="62">
        <v>4</v>
      </c>
      <c r="AG43" s="55" t="s">
        <v>198</v>
      </c>
      <c r="AH43" s="305">
        <v>42163</v>
      </c>
      <c r="AI43" s="306">
        <v>1688829</v>
      </c>
      <c r="AJ43" s="57" t="s">
        <v>199</v>
      </c>
      <c r="AK43" s="308">
        <v>42722</v>
      </c>
      <c r="AL43" s="3">
        <v>7395.69</v>
      </c>
      <c r="AM43" s="55"/>
      <c r="AN43" s="55"/>
      <c r="AO43" s="55"/>
      <c r="AP43" s="3">
        <v>424056.17</v>
      </c>
      <c r="AQ43" s="60">
        <f t="shared" si="1"/>
        <v>1696224.69</v>
      </c>
      <c r="AR43" s="60">
        <f t="shared" si="2"/>
        <v>2120280.86</v>
      </c>
      <c r="AS43" s="63">
        <f t="shared" si="3"/>
        <v>25.109486960931793</v>
      </c>
      <c r="AT43" s="60" t="s">
        <v>425</v>
      </c>
      <c r="AU43" s="64"/>
      <c r="AV43" s="53"/>
      <c r="AW43" s="53">
        <v>120</v>
      </c>
      <c r="AX43" s="53"/>
      <c r="AY43" s="53"/>
      <c r="AZ43" s="53"/>
      <c r="BA43" s="53"/>
      <c r="BB43" s="53"/>
      <c r="BC43" s="53"/>
      <c r="BD43" s="53">
        <v>1</v>
      </c>
      <c r="BE43" s="53">
        <v>80</v>
      </c>
      <c r="BF43" s="53"/>
      <c r="BG43" s="53">
        <v>1</v>
      </c>
      <c r="BH43" s="53"/>
      <c r="BI43" s="53">
        <v>1</v>
      </c>
      <c r="BJ43" s="53"/>
      <c r="BK43" s="53"/>
      <c r="BL43" s="53"/>
      <c r="BM43" s="53"/>
      <c r="BN43" s="53"/>
      <c r="BO43" s="53"/>
      <c r="BP43" s="53">
        <v>1</v>
      </c>
      <c r="BQ43" s="53"/>
      <c r="BR43" s="53"/>
    </row>
    <row r="44" spans="1:70" s="50" customFormat="1" ht="30">
      <c r="A44" s="53">
        <v>43</v>
      </c>
      <c r="B44" s="54" t="s">
        <v>51</v>
      </c>
      <c r="C44" s="53" t="s">
        <v>58</v>
      </c>
      <c r="D44" s="54" t="s">
        <v>617</v>
      </c>
      <c r="E44" s="66">
        <v>11242010</v>
      </c>
      <c r="F44" s="75" t="s">
        <v>618</v>
      </c>
      <c r="G44" s="59" t="s">
        <v>353</v>
      </c>
      <c r="H44" s="54" t="s">
        <v>191</v>
      </c>
      <c r="I44" s="58">
        <v>9848023559</v>
      </c>
      <c r="J44" s="321" t="s">
        <v>1236</v>
      </c>
      <c r="K44" s="147">
        <v>23</v>
      </c>
      <c r="L44" s="147" t="s">
        <v>1235</v>
      </c>
      <c r="M44" s="53" t="s">
        <v>1212</v>
      </c>
      <c r="N44" s="53">
        <v>2</v>
      </c>
      <c r="O44" s="54" t="s">
        <v>97</v>
      </c>
      <c r="P44" s="54" t="s">
        <v>42</v>
      </c>
      <c r="Q44" s="54" t="s">
        <v>9</v>
      </c>
      <c r="R44" s="57">
        <f t="shared" si="11"/>
        <v>1006000</v>
      </c>
      <c r="S44" s="60">
        <v>476270</v>
      </c>
      <c r="T44" s="60">
        <f>S44*80%</f>
        <v>381016</v>
      </c>
      <c r="U44" s="60">
        <f>S44*20%</f>
        <v>95254</v>
      </c>
      <c r="V44" s="60">
        <v>529730</v>
      </c>
      <c r="W44" s="61">
        <f t="shared" si="4"/>
        <v>65</v>
      </c>
      <c r="X44" s="61">
        <f t="shared" si="5"/>
        <v>39</v>
      </c>
      <c r="Y44" s="61">
        <f t="shared" si="6"/>
        <v>26</v>
      </c>
      <c r="Z44" s="3">
        <v>5</v>
      </c>
      <c r="AA44" s="3">
        <v>4</v>
      </c>
      <c r="AB44" s="3">
        <v>14</v>
      </c>
      <c r="AC44" s="3">
        <v>8</v>
      </c>
      <c r="AD44" s="3">
        <v>20</v>
      </c>
      <c r="AE44" s="3">
        <v>14</v>
      </c>
      <c r="AF44" s="62">
        <v>3</v>
      </c>
      <c r="AG44" s="55" t="s">
        <v>198</v>
      </c>
      <c r="AH44" s="305">
        <v>42201</v>
      </c>
      <c r="AI44" s="306">
        <v>95254</v>
      </c>
      <c r="AJ44" s="57"/>
      <c r="AK44" s="57"/>
      <c r="AL44" s="57"/>
      <c r="AM44" s="55"/>
      <c r="AN44" s="55"/>
      <c r="AO44" s="55"/>
      <c r="AP44" s="306">
        <v>0</v>
      </c>
      <c r="AQ44" s="60">
        <f t="shared" si="1"/>
        <v>95254</v>
      </c>
      <c r="AR44" s="60">
        <f t="shared" si="2"/>
        <v>95254</v>
      </c>
      <c r="AS44" s="63">
        <f t="shared" si="3"/>
        <v>20</v>
      </c>
      <c r="AT44" s="60" t="s">
        <v>425</v>
      </c>
      <c r="AU44" s="64" t="s">
        <v>173</v>
      </c>
      <c r="AV44" s="53">
        <v>2</v>
      </c>
      <c r="AW44" s="53">
        <v>45</v>
      </c>
      <c r="AX44" s="53"/>
      <c r="AY44" s="53">
        <v>15000</v>
      </c>
      <c r="AZ44" s="53">
        <v>2</v>
      </c>
      <c r="BA44" s="53"/>
      <c r="BB44" s="53"/>
      <c r="BC44" s="53">
        <v>1</v>
      </c>
      <c r="BD44" s="53"/>
      <c r="BE44" s="53"/>
      <c r="BF44" s="53"/>
      <c r="BG44" s="53"/>
      <c r="BH44" s="53"/>
      <c r="BI44" s="53">
        <v>1</v>
      </c>
      <c r="BJ44" s="53"/>
      <c r="BK44" s="53">
        <v>220</v>
      </c>
      <c r="BL44" s="53">
        <v>1</v>
      </c>
      <c r="BM44" s="53">
        <v>50</v>
      </c>
      <c r="BN44" s="53">
        <v>1</v>
      </c>
      <c r="BO44" s="53"/>
      <c r="BP44" s="53">
        <v>1</v>
      </c>
      <c r="BQ44" s="53"/>
      <c r="BR44" s="53">
        <v>1</v>
      </c>
    </row>
    <row r="45" spans="1:70" s="50" customFormat="1" ht="30">
      <c r="A45" s="53">
        <v>44</v>
      </c>
      <c r="B45" s="54" t="s">
        <v>51</v>
      </c>
      <c r="C45" s="53" t="s">
        <v>58</v>
      </c>
      <c r="D45" s="54" t="s">
        <v>619</v>
      </c>
      <c r="E45" s="66">
        <v>11242011</v>
      </c>
      <c r="F45" s="75" t="s">
        <v>620</v>
      </c>
      <c r="G45" s="59" t="s">
        <v>212</v>
      </c>
      <c r="H45" s="54" t="s">
        <v>190</v>
      </c>
      <c r="I45" s="58">
        <v>9848025916</v>
      </c>
      <c r="J45" s="321" t="s">
        <v>1237</v>
      </c>
      <c r="K45" s="147">
        <v>22</v>
      </c>
      <c r="L45" s="147" t="s">
        <v>1238</v>
      </c>
      <c r="M45" s="65" t="s">
        <v>1402</v>
      </c>
      <c r="N45" s="53">
        <v>2</v>
      </c>
      <c r="O45" s="54" t="s">
        <v>97</v>
      </c>
      <c r="P45" s="54" t="s">
        <v>42</v>
      </c>
      <c r="Q45" s="54" t="s">
        <v>9</v>
      </c>
      <c r="R45" s="57">
        <f t="shared" si="11"/>
        <v>1562658</v>
      </c>
      <c r="S45" s="60">
        <v>683613</v>
      </c>
      <c r="T45" s="60">
        <f>S45*80%</f>
        <v>546890.4</v>
      </c>
      <c r="U45" s="60">
        <f>S45*20%</f>
        <v>136722.6</v>
      </c>
      <c r="V45" s="60">
        <v>879045</v>
      </c>
      <c r="W45" s="61">
        <f t="shared" si="4"/>
        <v>3</v>
      </c>
      <c r="X45" s="61">
        <f t="shared" si="5"/>
        <v>1</v>
      </c>
      <c r="Y45" s="61">
        <f t="shared" si="6"/>
        <v>2</v>
      </c>
      <c r="Z45" s="3">
        <v>0</v>
      </c>
      <c r="AA45" s="3">
        <v>0</v>
      </c>
      <c r="AB45" s="3">
        <v>0</v>
      </c>
      <c r="AC45" s="3">
        <v>0</v>
      </c>
      <c r="AD45" s="3">
        <v>1</v>
      </c>
      <c r="AE45" s="3">
        <v>2</v>
      </c>
      <c r="AF45" s="62">
        <v>3</v>
      </c>
      <c r="AG45" s="55" t="s">
        <v>198</v>
      </c>
      <c r="AH45" s="305">
        <v>42185</v>
      </c>
      <c r="AI45" s="306">
        <v>136722.54</v>
      </c>
      <c r="AJ45" s="57" t="s">
        <v>199</v>
      </c>
      <c r="AK45" s="305">
        <v>42386</v>
      </c>
      <c r="AL45" s="306">
        <v>315209.34000000003</v>
      </c>
      <c r="AM45" s="55"/>
      <c r="AN45" s="55"/>
      <c r="AO45" s="55"/>
      <c r="AP45" s="306">
        <v>112982.96</v>
      </c>
      <c r="AQ45" s="60">
        <f t="shared" si="1"/>
        <v>451931.88</v>
      </c>
      <c r="AR45" s="60">
        <f t="shared" si="2"/>
        <v>564914.84</v>
      </c>
      <c r="AS45" s="63">
        <f t="shared" si="3"/>
        <v>82.636643832109684</v>
      </c>
      <c r="AT45" s="60" t="s">
        <v>425</v>
      </c>
      <c r="AU45" s="64" t="s">
        <v>173</v>
      </c>
      <c r="AV45" s="53">
        <v>2</v>
      </c>
      <c r="AW45" s="53"/>
      <c r="AX45" s="53"/>
      <c r="AY45" s="53">
        <v>36000</v>
      </c>
      <c r="AZ45" s="53">
        <v>2</v>
      </c>
      <c r="BA45" s="53"/>
      <c r="BB45" s="53"/>
      <c r="BC45" s="53">
        <v>1</v>
      </c>
      <c r="BD45" s="53"/>
      <c r="BE45" s="53"/>
      <c r="BF45" s="53"/>
      <c r="BG45" s="53"/>
      <c r="BH45" s="53"/>
      <c r="BI45" s="53">
        <v>2</v>
      </c>
      <c r="BJ45" s="53">
        <v>200</v>
      </c>
      <c r="BK45" s="53">
        <v>40</v>
      </c>
      <c r="BL45" s="53">
        <v>1</v>
      </c>
      <c r="BM45" s="53">
        <v>30</v>
      </c>
      <c r="BN45" s="53">
        <v>1</v>
      </c>
      <c r="BO45" s="53"/>
      <c r="BP45" s="53">
        <v>2</v>
      </c>
      <c r="BQ45" s="53"/>
      <c r="BR45" s="53">
        <v>1</v>
      </c>
    </row>
    <row r="46" spans="1:70" s="50" customFormat="1" ht="30">
      <c r="A46" s="53">
        <v>45</v>
      </c>
      <c r="B46" s="54" t="s">
        <v>51</v>
      </c>
      <c r="C46" s="53" t="s">
        <v>58</v>
      </c>
      <c r="D46" s="54" t="s">
        <v>701</v>
      </c>
      <c r="E46" s="66">
        <v>11242012</v>
      </c>
      <c r="F46" s="75" t="s">
        <v>621</v>
      </c>
      <c r="G46" s="59" t="s">
        <v>1018</v>
      </c>
      <c r="H46" s="54" t="s">
        <v>189</v>
      </c>
      <c r="I46" s="58" t="s">
        <v>356</v>
      </c>
      <c r="J46" s="321" t="s">
        <v>1239</v>
      </c>
      <c r="K46" s="147">
        <v>23</v>
      </c>
      <c r="L46" s="147" t="s">
        <v>1240</v>
      </c>
      <c r="M46" s="53" t="s">
        <v>1227</v>
      </c>
      <c r="N46" s="53">
        <v>3</v>
      </c>
      <c r="O46" s="54" t="s">
        <v>45</v>
      </c>
      <c r="P46" s="54" t="s">
        <v>45</v>
      </c>
      <c r="Q46" s="54" t="s">
        <v>89</v>
      </c>
      <c r="R46" s="57">
        <f t="shared" si="11"/>
        <v>47483796</v>
      </c>
      <c r="S46" s="60">
        <v>24922074</v>
      </c>
      <c r="T46" s="60">
        <f>S46*80%</f>
        <v>19937659.199999999</v>
      </c>
      <c r="U46" s="60">
        <f>S46*20%</f>
        <v>4984414.8</v>
      </c>
      <c r="V46" s="60">
        <v>22561722</v>
      </c>
      <c r="W46" s="61">
        <f t="shared" si="4"/>
        <v>236</v>
      </c>
      <c r="X46" s="61">
        <f t="shared" si="5"/>
        <v>171</v>
      </c>
      <c r="Y46" s="61">
        <f t="shared" si="6"/>
        <v>65</v>
      </c>
      <c r="Z46" s="3">
        <v>0</v>
      </c>
      <c r="AA46" s="3">
        <v>0</v>
      </c>
      <c r="AB46" s="3">
        <v>147</v>
      </c>
      <c r="AC46" s="3">
        <v>54</v>
      </c>
      <c r="AD46" s="3">
        <v>24</v>
      </c>
      <c r="AE46" s="3">
        <v>11</v>
      </c>
      <c r="AF46" s="62">
        <v>4</v>
      </c>
      <c r="AG46" s="55" t="s">
        <v>198</v>
      </c>
      <c r="AH46" s="305">
        <v>42372</v>
      </c>
      <c r="AI46" s="306">
        <v>4984415</v>
      </c>
      <c r="AJ46" s="57" t="s">
        <v>199</v>
      </c>
      <c r="AK46" s="308">
        <v>42722</v>
      </c>
      <c r="AL46" s="3">
        <v>854449.48</v>
      </c>
      <c r="AM46" s="55"/>
      <c r="AN46" s="55"/>
      <c r="AO46" s="55"/>
      <c r="AP46" s="3">
        <v>1459716.12</v>
      </c>
      <c r="AQ46" s="60">
        <f t="shared" si="1"/>
        <v>5838864.4800000004</v>
      </c>
      <c r="AR46" s="60">
        <f t="shared" si="2"/>
        <v>7298580.6000000006</v>
      </c>
      <c r="AS46" s="63">
        <f t="shared" si="3"/>
        <v>29.285606807844328</v>
      </c>
      <c r="AT46" s="60" t="s">
        <v>425</v>
      </c>
      <c r="AU46" s="64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>
        <v>1500</v>
      </c>
      <c r="BI46" s="53"/>
      <c r="BJ46" s="53"/>
      <c r="BK46" s="53"/>
      <c r="BL46" s="53">
        <v>1</v>
      </c>
      <c r="BM46" s="53"/>
      <c r="BN46" s="53"/>
      <c r="BO46" s="53"/>
      <c r="BP46" s="53"/>
      <c r="BQ46" s="53"/>
      <c r="BR46" s="53"/>
    </row>
    <row r="47" spans="1:70" s="50" customFormat="1" ht="30">
      <c r="A47" s="53">
        <v>46</v>
      </c>
      <c r="B47" s="54" t="s">
        <v>51</v>
      </c>
      <c r="C47" s="53" t="s">
        <v>478</v>
      </c>
      <c r="D47" s="54" t="s">
        <v>503</v>
      </c>
      <c r="E47" s="53">
        <v>11342013</v>
      </c>
      <c r="F47" s="75" t="s">
        <v>504</v>
      </c>
      <c r="G47" s="54" t="s">
        <v>505</v>
      </c>
      <c r="H47" s="54" t="s">
        <v>506</v>
      </c>
      <c r="I47" s="58">
        <v>9803914032</v>
      </c>
      <c r="J47" s="321" t="s">
        <v>2368</v>
      </c>
      <c r="K47" s="147">
        <v>12</v>
      </c>
      <c r="L47" s="147" t="s">
        <v>2369</v>
      </c>
      <c r="M47" s="65" t="s">
        <v>1402</v>
      </c>
      <c r="N47" s="53">
        <v>2</v>
      </c>
      <c r="O47" s="54" t="s">
        <v>60</v>
      </c>
      <c r="P47" s="54" t="s">
        <v>60</v>
      </c>
      <c r="Q47" s="54" t="s">
        <v>9</v>
      </c>
      <c r="R47" s="57">
        <f t="shared" si="11"/>
        <v>5746701</v>
      </c>
      <c r="S47" s="60">
        <v>2823255.65</v>
      </c>
      <c r="T47" s="60">
        <f>S47*80%</f>
        <v>2258604.52</v>
      </c>
      <c r="U47" s="60">
        <f>S47*20%</f>
        <v>564651.13</v>
      </c>
      <c r="V47" s="60">
        <v>2923445.35</v>
      </c>
      <c r="W47" s="61">
        <f t="shared" si="4"/>
        <v>16</v>
      </c>
      <c r="X47" s="61">
        <f t="shared" si="5"/>
        <v>8</v>
      </c>
      <c r="Y47" s="61">
        <f t="shared" si="6"/>
        <v>8</v>
      </c>
      <c r="Z47" s="3">
        <v>4</v>
      </c>
      <c r="AA47" s="3">
        <v>8</v>
      </c>
      <c r="AB47" s="3">
        <v>0</v>
      </c>
      <c r="AC47" s="3">
        <v>0</v>
      </c>
      <c r="AD47" s="3">
        <v>4</v>
      </c>
      <c r="AE47" s="3">
        <v>0</v>
      </c>
      <c r="AF47" s="62">
        <v>3</v>
      </c>
      <c r="AG47" s="55" t="s">
        <v>198</v>
      </c>
      <c r="AH47" s="305">
        <v>42296</v>
      </c>
      <c r="AI47" s="306">
        <v>564651.13</v>
      </c>
      <c r="AJ47" s="57" t="s">
        <v>199</v>
      </c>
      <c r="AK47" s="305">
        <v>42445</v>
      </c>
      <c r="AL47" s="306">
        <v>1565546.47</v>
      </c>
      <c r="AM47" s="55" t="s">
        <v>200</v>
      </c>
      <c r="AN47" s="308">
        <v>42845</v>
      </c>
      <c r="AO47" s="3">
        <v>86700</v>
      </c>
      <c r="AP47" s="306">
        <v>532549.4</v>
      </c>
      <c r="AQ47" s="60">
        <f t="shared" si="1"/>
        <v>2216897.6</v>
      </c>
      <c r="AR47" s="60">
        <f t="shared" si="2"/>
        <v>2749447</v>
      </c>
      <c r="AS47" s="63">
        <f t="shared" si="3"/>
        <v>97.385690169432593</v>
      </c>
      <c r="AT47" s="60" t="s">
        <v>425</v>
      </c>
      <c r="AU47" s="64"/>
      <c r="AV47" s="69"/>
      <c r="AW47" s="53">
        <v>42.3</v>
      </c>
      <c r="AX47" s="53"/>
      <c r="AY47" s="53"/>
      <c r="AZ47" s="53"/>
      <c r="BA47" s="53">
        <v>8</v>
      </c>
      <c r="BB47" s="53"/>
      <c r="BC47" s="53">
        <v>1</v>
      </c>
      <c r="BD47" s="53"/>
      <c r="BE47" s="53"/>
      <c r="BF47" s="53"/>
      <c r="BG47" s="53"/>
      <c r="BH47" s="53"/>
      <c r="BI47" s="53"/>
      <c r="BJ47" s="53"/>
      <c r="BK47" s="53"/>
      <c r="BL47" s="53">
        <v>1</v>
      </c>
      <c r="BM47" s="53">
        <v>20</v>
      </c>
      <c r="BN47" s="53">
        <v>2</v>
      </c>
      <c r="BO47" s="53"/>
      <c r="BP47" s="53">
        <v>1</v>
      </c>
      <c r="BQ47" s="53"/>
      <c r="BR47" s="53"/>
    </row>
    <row r="48" spans="1:70" s="50" customFormat="1" ht="30">
      <c r="A48" s="53">
        <v>47</v>
      </c>
      <c r="B48" s="54" t="s">
        <v>51</v>
      </c>
      <c r="C48" s="53" t="s">
        <v>58</v>
      </c>
      <c r="D48" s="54" t="s">
        <v>703</v>
      </c>
      <c r="E48" s="53">
        <v>11243014</v>
      </c>
      <c r="F48" s="75" t="s">
        <v>475</v>
      </c>
      <c r="G48" s="54" t="s">
        <v>476</v>
      </c>
      <c r="H48" s="54" t="s">
        <v>1088</v>
      </c>
      <c r="I48" s="58"/>
      <c r="J48" s="321" t="s">
        <v>2370</v>
      </c>
      <c r="K48" s="147">
        <v>24</v>
      </c>
      <c r="L48" s="147" t="s">
        <v>2371</v>
      </c>
      <c r="M48" s="65" t="s">
        <v>1402</v>
      </c>
      <c r="N48" s="53">
        <v>3</v>
      </c>
      <c r="O48" s="54" t="s">
        <v>1403</v>
      </c>
      <c r="P48" s="54" t="s">
        <v>477</v>
      </c>
      <c r="Q48" s="54" t="s">
        <v>89</v>
      </c>
      <c r="R48" s="57">
        <f t="shared" si="11"/>
        <v>12974269.51</v>
      </c>
      <c r="S48" s="60">
        <v>7990125.21</v>
      </c>
      <c r="T48" s="60">
        <f t="shared" si="9"/>
        <v>6392100.1680000005</v>
      </c>
      <c r="U48" s="60">
        <f t="shared" si="10"/>
        <v>1598025.0420000001</v>
      </c>
      <c r="V48" s="60">
        <v>4984144.3</v>
      </c>
      <c r="W48" s="61">
        <f t="shared" si="4"/>
        <v>2</v>
      </c>
      <c r="X48" s="61">
        <f t="shared" si="5"/>
        <v>2</v>
      </c>
      <c r="Y48" s="61">
        <f t="shared" si="6"/>
        <v>0</v>
      </c>
      <c r="Z48" s="3">
        <v>0</v>
      </c>
      <c r="AA48" s="3">
        <v>0</v>
      </c>
      <c r="AB48" s="3">
        <v>0</v>
      </c>
      <c r="AC48" s="3">
        <v>0</v>
      </c>
      <c r="AD48" s="3">
        <v>2</v>
      </c>
      <c r="AE48" s="3">
        <v>0</v>
      </c>
      <c r="AF48" s="62"/>
      <c r="AG48" s="55"/>
      <c r="AH48" s="68"/>
      <c r="AI48" s="57"/>
      <c r="AJ48" s="57"/>
      <c r="AK48" s="57"/>
      <c r="AL48" s="57"/>
      <c r="AM48" s="55"/>
      <c r="AN48" s="55"/>
      <c r="AO48" s="55"/>
      <c r="AP48" s="306">
        <v>0</v>
      </c>
      <c r="AQ48" s="60">
        <f t="shared" si="1"/>
        <v>0</v>
      </c>
      <c r="AR48" s="60">
        <f t="shared" si="2"/>
        <v>0</v>
      </c>
      <c r="AS48" s="63">
        <f t="shared" si="3"/>
        <v>0</v>
      </c>
      <c r="AT48" s="60" t="s">
        <v>425</v>
      </c>
      <c r="AU48" s="64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>
        <v>200</v>
      </c>
      <c r="BI48" s="53"/>
      <c r="BJ48" s="53"/>
      <c r="BK48" s="53"/>
      <c r="BL48" s="53"/>
      <c r="BM48" s="53"/>
      <c r="BN48" s="53"/>
      <c r="BO48" s="53"/>
      <c r="BP48" s="53"/>
      <c r="BQ48" s="53"/>
      <c r="BR48" s="53"/>
    </row>
    <row r="49" spans="1:70" s="50" customFormat="1">
      <c r="A49" s="53">
        <v>48</v>
      </c>
      <c r="B49" s="54" t="s">
        <v>51</v>
      </c>
      <c r="C49" s="53" t="s">
        <v>478</v>
      </c>
      <c r="D49" s="54" t="s">
        <v>499</v>
      </c>
      <c r="E49" s="53">
        <v>11342015</v>
      </c>
      <c r="F49" s="75" t="s">
        <v>500</v>
      </c>
      <c r="G49" s="54" t="s">
        <v>501</v>
      </c>
      <c r="H49" s="54" t="s">
        <v>502</v>
      </c>
      <c r="I49" s="58">
        <v>9814550808</v>
      </c>
      <c r="J49" s="321" t="s">
        <v>2372</v>
      </c>
      <c r="K49" s="147">
        <v>18</v>
      </c>
      <c r="L49" s="147" t="s">
        <v>334</v>
      </c>
      <c r="M49" s="53" t="s">
        <v>1212</v>
      </c>
      <c r="N49" s="53">
        <v>2</v>
      </c>
      <c r="O49" s="198" t="s">
        <v>1403</v>
      </c>
      <c r="P49" s="198" t="s">
        <v>1403</v>
      </c>
      <c r="Q49" s="54" t="s">
        <v>9</v>
      </c>
      <c r="R49" s="57">
        <f t="shared" si="11"/>
        <v>9527959</v>
      </c>
      <c r="S49" s="60">
        <v>5299068.3499999996</v>
      </c>
      <c r="T49" s="60">
        <f t="shared" si="9"/>
        <v>4239254.68</v>
      </c>
      <c r="U49" s="60">
        <f t="shared" si="10"/>
        <v>1059813.67</v>
      </c>
      <c r="V49" s="60">
        <v>4228890.6500000004</v>
      </c>
      <c r="W49" s="61">
        <f t="shared" si="4"/>
        <v>24</v>
      </c>
      <c r="X49" s="61">
        <f t="shared" si="5"/>
        <v>11</v>
      </c>
      <c r="Y49" s="61">
        <f t="shared" si="6"/>
        <v>13</v>
      </c>
      <c r="Z49" s="3">
        <v>0</v>
      </c>
      <c r="AA49" s="3">
        <v>0</v>
      </c>
      <c r="AB49" s="3">
        <v>11</v>
      </c>
      <c r="AC49" s="3">
        <v>13</v>
      </c>
      <c r="AD49" s="3">
        <v>0</v>
      </c>
      <c r="AE49" s="3">
        <v>0</v>
      </c>
      <c r="AF49" s="62">
        <v>3</v>
      </c>
      <c r="AG49" s="55" t="s">
        <v>198</v>
      </c>
      <c r="AH49" s="305">
        <v>42386</v>
      </c>
      <c r="AI49" s="306">
        <v>4081526.29</v>
      </c>
      <c r="AJ49" s="57"/>
      <c r="AK49" s="57"/>
      <c r="AL49" s="57"/>
      <c r="AM49" s="55" t="s">
        <v>200</v>
      </c>
      <c r="AN49" s="308">
        <v>42801</v>
      </c>
      <c r="AO49" s="3">
        <v>57692.800000000003</v>
      </c>
      <c r="AP49" s="306">
        <v>1034804.77</v>
      </c>
      <c r="AQ49" s="60">
        <f t="shared" si="1"/>
        <v>4139219.09</v>
      </c>
      <c r="AR49" s="60">
        <f t="shared" si="2"/>
        <v>5174023.8599999994</v>
      </c>
      <c r="AS49" s="63">
        <f t="shared" si="3"/>
        <v>97.64025519693476</v>
      </c>
      <c r="AT49" s="60" t="s">
        <v>424</v>
      </c>
      <c r="AU49" s="64" t="s">
        <v>173</v>
      </c>
      <c r="AV49" s="69">
        <v>6</v>
      </c>
      <c r="AW49" s="53">
        <v>256</v>
      </c>
      <c r="AX49" s="53"/>
      <c r="AY49" s="53"/>
      <c r="AZ49" s="53">
        <v>6</v>
      </c>
      <c r="BA49" s="53">
        <v>75</v>
      </c>
      <c r="BB49" s="53"/>
      <c r="BC49" s="53"/>
      <c r="BD49" s="53"/>
      <c r="BE49" s="53"/>
      <c r="BF49" s="53"/>
      <c r="BG49" s="53"/>
      <c r="BH49" s="53"/>
      <c r="BI49" s="53">
        <v>23</v>
      </c>
      <c r="BJ49" s="53"/>
      <c r="BK49" s="53"/>
      <c r="BL49" s="53">
        <v>2</v>
      </c>
      <c r="BM49" s="53"/>
      <c r="BN49" s="53">
        <v>6</v>
      </c>
      <c r="BO49" s="53"/>
      <c r="BP49" s="53">
        <v>23</v>
      </c>
      <c r="BQ49" s="53"/>
      <c r="BR49" s="53">
        <v>2</v>
      </c>
    </row>
    <row r="50" spans="1:70" s="50" customFormat="1" ht="30">
      <c r="A50" s="53">
        <v>49</v>
      </c>
      <c r="B50" s="54" t="s">
        <v>51</v>
      </c>
      <c r="C50" s="53" t="s">
        <v>478</v>
      </c>
      <c r="D50" s="54" t="s">
        <v>747</v>
      </c>
      <c r="E50" s="53">
        <v>11342016</v>
      </c>
      <c r="F50" s="75" t="s">
        <v>496</v>
      </c>
      <c r="G50" s="54" t="s">
        <v>497</v>
      </c>
      <c r="H50" s="54" t="s">
        <v>498</v>
      </c>
      <c r="I50" s="58"/>
      <c r="J50" s="321" t="s">
        <v>2373</v>
      </c>
      <c r="K50" s="147">
        <v>17</v>
      </c>
      <c r="L50" s="147" t="s">
        <v>1238</v>
      </c>
      <c r="M50" s="53" t="s">
        <v>1227</v>
      </c>
      <c r="N50" s="53">
        <v>2</v>
      </c>
      <c r="O50" s="54" t="s">
        <v>45</v>
      </c>
      <c r="P50" s="54" t="s">
        <v>1518</v>
      </c>
      <c r="Q50" s="200" t="s">
        <v>1405</v>
      </c>
      <c r="R50" s="57">
        <f t="shared" si="11"/>
        <v>11178391</v>
      </c>
      <c r="S50" s="60">
        <v>5701804.1500000004</v>
      </c>
      <c r="T50" s="60">
        <f t="shared" si="9"/>
        <v>4561443.32</v>
      </c>
      <c r="U50" s="60">
        <f t="shared" si="10"/>
        <v>1140360.83</v>
      </c>
      <c r="V50" s="60">
        <v>5476586.8499999996</v>
      </c>
      <c r="W50" s="61">
        <f t="shared" si="4"/>
        <v>150</v>
      </c>
      <c r="X50" s="61">
        <f t="shared" si="5"/>
        <v>90</v>
      </c>
      <c r="Y50" s="61">
        <f t="shared" si="6"/>
        <v>60</v>
      </c>
      <c r="Z50" s="3">
        <v>0</v>
      </c>
      <c r="AA50" s="3">
        <v>5</v>
      </c>
      <c r="AB50" s="3">
        <v>20</v>
      </c>
      <c r="AC50" s="3">
        <v>10</v>
      </c>
      <c r="AD50" s="3">
        <v>70</v>
      </c>
      <c r="AE50" s="3">
        <v>45</v>
      </c>
      <c r="AF50" s="62">
        <v>3</v>
      </c>
      <c r="AG50" s="55" t="s">
        <v>198</v>
      </c>
      <c r="AH50" s="305">
        <v>42520</v>
      </c>
      <c r="AI50" s="306">
        <v>2714605.18</v>
      </c>
      <c r="AJ50" s="57"/>
      <c r="AK50" s="308"/>
      <c r="AL50" s="3"/>
      <c r="AM50" s="55" t="s">
        <v>200</v>
      </c>
      <c r="AN50" s="308">
        <v>42723</v>
      </c>
      <c r="AO50" s="3">
        <v>1841904.68</v>
      </c>
      <c r="AP50" s="306">
        <v>1139127.47</v>
      </c>
      <c r="AQ50" s="60">
        <f t="shared" si="1"/>
        <v>4556509.8600000003</v>
      </c>
      <c r="AR50" s="60">
        <f t="shared" si="2"/>
        <v>5695637.3300000001</v>
      </c>
      <c r="AS50" s="63">
        <f t="shared" si="3"/>
        <v>99.891844408580738</v>
      </c>
      <c r="AT50" s="60" t="s">
        <v>425</v>
      </c>
      <c r="AU50" s="64" t="s">
        <v>173</v>
      </c>
      <c r="AV50" s="69">
        <v>50</v>
      </c>
      <c r="AW50" s="53">
        <v>191</v>
      </c>
      <c r="AX50" s="53"/>
      <c r="AY50" s="53"/>
      <c r="AZ50" s="53">
        <v>50</v>
      </c>
      <c r="BA50" s="53"/>
      <c r="BB50" s="53"/>
      <c r="BC50" s="53">
        <v>1</v>
      </c>
      <c r="BD50" s="53"/>
      <c r="BE50" s="53"/>
      <c r="BF50" s="53"/>
      <c r="BG50" s="53"/>
      <c r="BH50" s="53"/>
      <c r="BI50" s="53">
        <v>10</v>
      </c>
      <c r="BJ50" s="53"/>
      <c r="BK50" s="53">
        <v>1800</v>
      </c>
      <c r="BL50" s="53">
        <v>2</v>
      </c>
      <c r="BM50" s="53"/>
      <c r="BN50" s="53">
        <v>12</v>
      </c>
      <c r="BO50" s="53"/>
      <c r="BP50" s="53">
        <v>10</v>
      </c>
      <c r="BQ50" s="53"/>
      <c r="BR50" s="53">
        <v>10</v>
      </c>
    </row>
    <row r="51" spans="1:70" s="50" customFormat="1" ht="30">
      <c r="A51" s="53">
        <v>50</v>
      </c>
      <c r="B51" s="54" t="s">
        <v>51</v>
      </c>
      <c r="C51" s="53" t="s">
        <v>478</v>
      </c>
      <c r="D51" s="54" t="s">
        <v>488</v>
      </c>
      <c r="E51" s="53">
        <v>11342017</v>
      </c>
      <c r="F51" s="75" t="s">
        <v>489</v>
      </c>
      <c r="G51" s="54" t="s">
        <v>490</v>
      </c>
      <c r="H51" s="54" t="s">
        <v>491</v>
      </c>
      <c r="I51" s="58">
        <v>9848060186</v>
      </c>
      <c r="J51" s="321" t="s">
        <v>2368</v>
      </c>
      <c r="K51" s="147">
        <v>12</v>
      </c>
      <c r="L51" s="147" t="s">
        <v>2369</v>
      </c>
      <c r="M51" s="53" t="s">
        <v>1227</v>
      </c>
      <c r="N51" s="53">
        <v>2</v>
      </c>
      <c r="O51" s="54" t="s">
        <v>1403</v>
      </c>
      <c r="P51" s="54" t="s">
        <v>85</v>
      </c>
      <c r="Q51" s="54" t="s">
        <v>9</v>
      </c>
      <c r="R51" s="57">
        <f t="shared" si="11"/>
        <v>9074554</v>
      </c>
      <c r="S51" s="60">
        <v>4411085.0999999996</v>
      </c>
      <c r="T51" s="60">
        <f t="shared" si="9"/>
        <v>3528868.08</v>
      </c>
      <c r="U51" s="60">
        <f t="shared" si="10"/>
        <v>882217.02</v>
      </c>
      <c r="V51" s="60">
        <v>4663468.9000000004</v>
      </c>
      <c r="W51" s="61">
        <f t="shared" si="4"/>
        <v>42</v>
      </c>
      <c r="X51" s="61">
        <f t="shared" si="5"/>
        <v>15</v>
      </c>
      <c r="Y51" s="61">
        <f t="shared" si="6"/>
        <v>27</v>
      </c>
      <c r="Z51" s="3">
        <v>5</v>
      </c>
      <c r="AA51" s="3">
        <v>7</v>
      </c>
      <c r="AB51" s="3">
        <v>6</v>
      </c>
      <c r="AC51" s="3">
        <v>12</v>
      </c>
      <c r="AD51" s="3">
        <v>4</v>
      </c>
      <c r="AE51" s="3">
        <v>8</v>
      </c>
      <c r="AF51" s="62">
        <v>3</v>
      </c>
      <c r="AG51" s="55" t="s">
        <v>198</v>
      </c>
      <c r="AH51" s="305">
        <v>42556</v>
      </c>
      <c r="AI51" s="306">
        <v>2764045.19</v>
      </c>
      <c r="AJ51" s="57"/>
      <c r="AK51" s="57"/>
      <c r="AL51" s="57"/>
      <c r="AM51" s="55"/>
      <c r="AN51" s="55"/>
      <c r="AO51" s="55"/>
      <c r="AP51" s="306">
        <v>691011.3</v>
      </c>
      <c r="AQ51" s="60">
        <f t="shared" si="1"/>
        <v>2764045.19</v>
      </c>
      <c r="AR51" s="60">
        <f t="shared" si="2"/>
        <v>3455056.49</v>
      </c>
      <c r="AS51" s="63">
        <f t="shared" si="3"/>
        <v>78.326679528354617</v>
      </c>
      <c r="AT51" s="60" t="s">
        <v>425</v>
      </c>
      <c r="AU51" s="64" t="s">
        <v>173</v>
      </c>
      <c r="AV51" s="53">
        <v>3</v>
      </c>
      <c r="AW51" s="53">
        <v>482</v>
      </c>
      <c r="AX51" s="53"/>
      <c r="AY51" s="53"/>
      <c r="AZ51" s="53">
        <v>3</v>
      </c>
      <c r="BA51" s="53">
        <v>42</v>
      </c>
      <c r="BB51" s="53"/>
      <c r="BC51" s="53">
        <v>1</v>
      </c>
      <c r="BD51" s="53"/>
      <c r="BE51" s="53"/>
      <c r="BF51" s="53"/>
      <c r="BG51" s="53"/>
      <c r="BH51" s="53"/>
      <c r="BI51" s="53"/>
      <c r="BJ51" s="53"/>
      <c r="BK51" s="53"/>
      <c r="BL51" s="53">
        <v>1</v>
      </c>
      <c r="BM51" s="53">
        <v>120</v>
      </c>
      <c r="BN51" s="53">
        <v>9</v>
      </c>
      <c r="BO51" s="53">
        <v>42</v>
      </c>
      <c r="BP51" s="53">
        <v>21</v>
      </c>
      <c r="BQ51" s="53"/>
      <c r="BR51" s="53"/>
    </row>
    <row r="52" spans="1:70" s="50" customFormat="1" ht="30">
      <c r="A52" s="53">
        <v>51</v>
      </c>
      <c r="B52" s="54" t="s">
        <v>51</v>
      </c>
      <c r="C52" s="53" t="s">
        <v>478</v>
      </c>
      <c r="D52" s="54" t="s">
        <v>492</v>
      </c>
      <c r="E52" s="53">
        <v>11342018</v>
      </c>
      <c r="F52" s="75" t="s">
        <v>493</v>
      </c>
      <c r="G52" s="54" t="s">
        <v>494</v>
      </c>
      <c r="H52" s="54" t="s">
        <v>495</v>
      </c>
      <c r="I52" s="58">
        <v>9800588953</v>
      </c>
      <c r="J52" s="321" t="s">
        <v>2368</v>
      </c>
      <c r="K52" s="147">
        <v>12</v>
      </c>
      <c r="L52" s="147" t="s">
        <v>2374</v>
      </c>
      <c r="M52" s="53" t="s">
        <v>1212</v>
      </c>
      <c r="N52" s="53">
        <v>2</v>
      </c>
      <c r="O52" s="198" t="s">
        <v>1403</v>
      </c>
      <c r="P52" s="198" t="s">
        <v>1403</v>
      </c>
      <c r="Q52" s="54" t="s">
        <v>9</v>
      </c>
      <c r="R52" s="57">
        <f t="shared" si="11"/>
        <v>7023150</v>
      </c>
      <c r="S52" s="60">
        <v>4142625</v>
      </c>
      <c r="T52" s="60">
        <f t="shared" si="9"/>
        <v>3314100</v>
      </c>
      <c r="U52" s="60">
        <f t="shared" si="10"/>
        <v>828525</v>
      </c>
      <c r="V52" s="60">
        <v>2880525</v>
      </c>
      <c r="W52" s="61">
        <f t="shared" si="4"/>
        <v>25</v>
      </c>
      <c r="X52" s="61">
        <f t="shared" si="5"/>
        <v>0</v>
      </c>
      <c r="Y52" s="61">
        <f t="shared" si="6"/>
        <v>25</v>
      </c>
      <c r="Z52" s="3">
        <v>0</v>
      </c>
      <c r="AA52" s="3">
        <v>10</v>
      </c>
      <c r="AB52" s="3">
        <v>0</v>
      </c>
      <c r="AC52" s="3">
        <v>15</v>
      </c>
      <c r="AD52" s="3">
        <v>0</v>
      </c>
      <c r="AE52" s="3">
        <v>0</v>
      </c>
      <c r="AF52" s="62">
        <v>3</v>
      </c>
      <c r="AG52" s="55" t="s">
        <v>198</v>
      </c>
      <c r="AH52" s="305">
        <v>42505</v>
      </c>
      <c r="AI52" s="306">
        <v>1353425.28</v>
      </c>
      <c r="AJ52" s="57"/>
      <c r="AK52" s="57"/>
      <c r="AL52" s="57"/>
      <c r="AM52" s="55"/>
      <c r="AN52" s="55"/>
      <c r="AO52" s="55"/>
      <c r="AP52" s="306">
        <v>338256.32</v>
      </c>
      <c r="AQ52" s="60">
        <f t="shared" si="1"/>
        <v>1353425.28</v>
      </c>
      <c r="AR52" s="60">
        <f t="shared" si="2"/>
        <v>1691681.6</v>
      </c>
      <c r="AS52" s="63">
        <f t="shared" si="3"/>
        <v>40.835982016233672</v>
      </c>
      <c r="AT52" s="60" t="s">
        <v>424</v>
      </c>
      <c r="AU52" s="64" t="s">
        <v>173</v>
      </c>
      <c r="AV52" s="69">
        <f>68/30</f>
        <v>2.2666666666666666</v>
      </c>
      <c r="AW52" s="53">
        <v>88.5</v>
      </c>
      <c r="AX52" s="53"/>
      <c r="AY52" s="53"/>
      <c r="AZ52" s="53">
        <v>2.27</v>
      </c>
      <c r="BA52" s="53">
        <v>75</v>
      </c>
      <c r="BB52" s="53"/>
      <c r="BC52" s="53"/>
      <c r="BD52" s="53"/>
      <c r="BE52" s="53"/>
      <c r="BF52" s="53"/>
      <c r="BG52" s="53"/>
      <c r="BH52" s="53"/>
      <c r="BI52" s="53">
        <v>25</v>
      </c>
      <c r="BJ52" s="53"/>
      <c r="BK52" s="53"/>
      <c r="BL52" s="53">
        <v>2</v>
      </c>
      <c r="BM52" s="53">
        <v>125</v>
      </c>
      <c r="BN52" s="53">
        <v>25</v>
      </c>
      <c r="BO52" s="53">
        <v>25</v>
      </c>
      <c r="BP52" s="53">
        <v>25</v>
      </c>
      <c r="BQ52" s="53"/>
      <c r="BR52" s="53"/>
    </row>
    <row r="53" spans="1:70" s="50" customFormat="1" ht="30">
      <c r="A53" s="53">
        <v>52</v>
      </c>
      <c r="B53" s="54" t="s">
        <v>51</v>
      </c>
      <c r="C53" s="53" t="s">
        <v>478</v>
      </c>
      <c r="D53" s="54" t="s">
        <v>704</v>
      </c>
      <c r="E53" s="53">
        <v>11342019</v>
      </c>
      <c r="F53" s="75" t="s">
        <v>947</v>
      </c>
      <c r="G53" s="54" t="s">
        <v>527</v>
      </c>
      <c r="H53" s="54" t="s">
        <v>528</v>
      </c>
      <c r="I53" s="58">
        <v>9814576097</v>
      </c>
      <c r="J53" s="321" t="s">
        <v>2375</v>
      </c>
      <c r="K53" s="147">
        <v>11</v>
      </c>
      <c r="L53" s="147" t="s">
        <v>1977</v>
      </c>
      <c r="M53" s="53" t="s">
        <v>1212</v>
      </c>
      <c r="N53" s="53">
        <v>2</v>
      </c>
      <c r="O53" s="54" t="s">
        <v>60</v>
      </c>
      <c r="P53" s="54" t="s">
        <v>60</v>
      </c>
      <c r="Q53" s="54" t="s">
        <v>9</v>
      </c>
      <c r="R53" s="57">
        <f t="shared" si="11"/>
        <v>3813080</v>
      </c>
      <c r="S53" s="60">
        <v>1723902</v>
      </c>
      <c r="T53" s="60">
        <f t="shared" si="9"/>
        <v>1379121.6</v>
      </c>
      <c r="U53" s="60">
        <f t="shared" si="10"/>
        <v>344780.4</v>
      </c>
      <c r="V53" s="70">
        <v>2089178</v>
      </c>
      <c r="W53" s="61">
        <f t="shared" si="4"/>
        <v>28</v>
      </c>
      <c r="X53" s="61">
        <f t="shared" si="5"/>
        <v>1</v>
      </c>
      <c r="Y53" s="61">
        <f t="shared" si="6"/>
        <v>27</v>
      </c>
      <c r="Z53" s="3">
        <v>0</v>
      </c>
      <c r="AA53" s="3">
        <v>5</v>
      </c>
      <c r="AB53" s="3">
        <v>0</v>
      </c>
      <c r="AC53" s="3">
        <v>18</v>
      </c>
      <c r="AD53" s="3">
        <v>1</v>
      </c>
      <c r="AE53" s="3">
        <v>4</v>
      </c>
      <c r="AF53" s="62">
        <v>3</v>
      </c>
      <c r="AG53" s="55" t="s">
        <v>198</v>
      </c>
      <c r="AH53" s="305">
        <v>42338</v>
      </c>
      <c r="AI53" s="306">
        <v>344780.4</v>
      </c>
      <c r="AJ53" s="57" t="s">
        <v>199</v>
      </c>
      <c r="AK53" s="308">
        <v>42614</v>
      </c>
      <c r="AL53" s="3">
        <v>554681.23</v>
      </c>
      <c r="AM53" s="55" t="s">
        <v>200</v>
      </c>
      <c r="AN53" s="308">
        <v>42845</v>
      </c>
      <c r="AO53" s="3">
        <v>407683.89</v>
      </c>
      <c r="AP53" s="3">
        <v>224865.41</v>
      </c>
      <c r="AQ53" s="60">
        <f t="shared" si="1"/>
        <v>1307145.52</v>
      </c>
      <c r="AR53" s="60">
        <f t="shared" si="2"/>
        <v>1532010.93</v>
      </c>
      <c r="AS53" s="63">
        <f t="shared" si="3"/>
        <v>88.868794745873032</v>
      </c>
      <c r="AT53" s="60" t="s">
        <v>425</v>
      </c>
      <c r="AU53" s="64" t="s">
        <v>182</v>
      </c>
      <c r="AV53" s="201">
        <v>6400</v>
      </c>
      <c r="AW53" s="53">
        <v>38</v>
      </c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>
        <v>1</v>
      </c>
      <c r="BM53" s="53">
        <v>100</v>
      </c>
      <c r="BN53" s="53"/>
      <c r="BO53" s="53"/>
      <c r="BP53" s="53">
        <v>1</v>
      </c>
      <c r="BQ53" s="53"/>
      <c r="BR53" s="53"/>
    </row>
    <row r="54" spans="1:70" s="50" customFormat="1" ht="30">
      <c r="A54" s="53">
        <v>53</v>
      </c>
      <c r="B54" s="54" t="s">
        <v>51</v>
      </c>
      <c r="C54" s="53" t="s">
        <v>478</v>
      </c>
      <c r="D54" s="54" t="s">
        <v>712</v>
      </c>
      <c r="E54" s="53">
        <v>11343020</v>
      </c>
      <c r="F54" s="75" t="s">
        <v>524</v>
      </c>
      <c r="G54" s="54" t="s">
        <v>525</v>
      </c>
      <c r="H54" s="54" t="s">
        <v>526</v>
      </c>
      <c r="I54" s="58">
        <v>9841859895</v>
      </c>
      <c r="J54" s="321" t="s">
        <v>2376</v>
      </c>
      <c r="K54" s="147">
        <v>24</v>
      </c>
      <c r="L54" s="147" t="s">
        <v>2103</v>
      </c>
      <c r="M54" s="65" t="s">
        <v>1402</v>
      </c>
      <c r="N54" s="53">
        <v>3</v>
      </c>
      <c r="O54" s="198" t="s">
        <v>1403</v>
      </c>
      <c r="P54" s="54" t="s">
        <v>85</v>
      </c>
      <c r="Q54" s="54" t="s">
        <v>36</v>
      </c>
      <c r="R54" s="57">
        <f t="shared" si="11"/>
        <v>7159616</v>
      </c>
      <c r="S54" s="60">
        <v>3817125.4</v>
      </c>
      <c r="T54" s="60">
        <f>S54*80%</f>
        <v>3053700.3200000003</v>
      </c>
      <c r="U54" s="60">
        <f>S54*20%</f>
        <v>763425.08000000007</v>
      </c>
      <c r="V54" s="70">
        <v>3342490.6</v>
      </c>
      <c r="W54" s="61">
        <f t="shared" si="4"/>
        <v>1</v>
      </c>
      <c r="X54" s="61">
        <f t="shared" si="5"/>
        <v>1</v>
      </c>
      <c r="Y54" s="61">
        <f t="shared" si="6"/>
        <v>0</v>
      </c>
      <c r="Z54" s="75">
        <v>0</v>
      </c>
      <c r="AA54" s="75">
        <v>0</v>
      </c>
      <c r="AB54" s="75">
        <v>0</v>
      </c>
      <c r="AC54" s="75">
        <v>0</v>
      </c>
      <c r="AD54" s="75">
        <v>1</v>
      </c>
      <c r="AE54" s="75">
        <v>0</v>
      </c>
      <c r="AF54" s="62">
        <v>3</v>
      </c>
      <c r="AG54" s="55" t="s">
        <v>198</v>
      </c>
      <c r="AH54" s="305">
        <v>42386</v>
      </c>
      <c r="AI54" s="306">
        <v>763425.08</v>
      </c>
      <c r="AJ54" s="57" t="s">
        <v>199</v>
      </c>
      <c r="AK54" s="308">
        <v>42610</v>
      </c>
      <c r="AL54" s="3">
        <v>356747.42</v>
      </c>
      <c r="AM54" s="55" t="s">
        <v>522</v>
      </c>
      <c r="AN54" s="308">
        <v>42801</v>
      </c>
      <c r="AO54" s="3">
        <v>1576863.15</v>
      </c>
      <c r="AP54" s="3">
        <v>674258.91</v>
      </c>
      <c r="AQ54" s="60">
        <f t="shared" si="1"/>
        <v>2697035.65</v>
      </c>
      <c r="AR54" s="60">
        <f t="shared" si="2"/>
        <v>3371294.56</v>
      </c>
      <c r="AS54" s="63">
        <f t="shared" si="3"/>
        <v>88.320246434659964</v>
      </c>
      <c r="AT54" s="60" t="s">
        <v>425</v>
      </c>
      <c r="AU54" s="64" t="s">
        <v>173</v>
      </c>
      <c r="AV54" s="69">
        <v>20</v>
      </c>
      <c r="AW54" s="53">
        <v>500</v>
      </c>
      <c r="AX54" s="53"/>
      <c r="AY54" s="53"/>
      <c r="AZ54" s="53"/>
      <c r="BA54" s="53"/>
      <c r="BB54" s="53"/>
      <c r="BC54" s="53"/>
      <c r="BD54" s="53"/>
      <c r="BE54" s="53"/>
      <c r="BF54" s="53"/>
      <c r="BG54" s="53">
        <v>1</v>
      </c>
      <c r="BH54" s="53"/>
      <c r="BI54" s="53">
        <v>1</v>
      </c>
      <c r="BJ54" s="53"/>
      <c r="BK54" s="53"/>
      <c r="BL54" s="53">
        <v>1</v>
      </c>
      <c r="BM54" s="53"/>
      <c r="BN54" s="53"/>
      <c r="BO54" s="53"/>
      <c r="BP54" s="53">
        <v>1</v>
      </c>
      <c r="BQ54" s="53"/>
      <c r="BR54" s="53"/>
    </row>
    <row r="55" spans="1:70" s="50" customFormat="1" ht="30">
      <c r="A55" s="53">
        <v>54</v>
      </c>
      <c r="B55" s="54" t="s">
        <v>51</v>
      </c>
      <c r="C55" s="53" t="s">
        <v>478</v>
      </c>
      <c r="D55" s="54" t="s">
        <v>1289</v>
      </c>
      <c r="E55" s="53">
        <v>11343022</v>
      </c>
      <c r="F55" s="75" t="s">
        <v>1290</v>
      </c>
      <c r="G55" s="54" t="s">
        <v>1291</v>
      </c>
      <c r="H55" s="54" t="s">
        <v>189</v>
      </c>
      <c r="I55" s="58">
        <v>9848058690</v>
      </c>
      <c r="J55" s="321" t="s">
        <v>2377</v>
      </c>
      <c r="K55" s="147">
        <v>18</v>
      </c>
      <c r="L55" s="147" t="s">
        <v>1999</v>
      </c>
      <c r="M55" s="65" t="s">
        <v>1402</v>
      </c>
      <c r="N55" s="53">
        <v>3</v>
      </c>
      <c r="O55" s="54" t="s">
        <v>1403</v>
      </c>
      <c r="P55" s="54" t="s">
        <v>85</v>
      </c>
      <c r="Q55" s="54" t="s">
        <v>36</v>
      </c>
      <c r="R55" s="57">
        <f t="shared" si="11"/>
        <v>5295343.1099999994</v>
      </c>
      <c r="S55" s="60">
        <v>2617523.02</v>
      </c>
      <c r="T55" s="60">
        <f>S55*80%</f>
        <v>2094018.4160000002</v>
      </c>
      <c r="U55" s="60">
        <f>S55*20%</f>
        <v>523504.60400000005</v>
      </c>
      <c r="V55" s="70">
        <v>2677820.09</v>
      </c>
      <c r="W55" s="61">
        <f t="shared" si="4"/>
        <v>73</v>
      </c>
      <c r="X55" s="61">
        <f t="shared" si="5"/>
        <v>18</v>
      </c>
      <c r="Y55" s="61">
        <f t="shared" si="6"/>
        <v>55</v>
      </c>
      <c r="Z55" s="3">
        <v>3</v>
      </c>
      <c r="AA55" s="3">
        <v>8</v>
      </c>
      <c r="AB55" s="3">
        <v>5</v>
      </c>
      <c r="AC55" s="3">
        <v>16</v>
      </c>
      <c r="AD55" s="3">
        <v>10</v>
      </c>
      <c r="AE55" s="3">
        <v>31</v>
      </c>
      <c r="AF55" s="62">
        <v>3</v>
      </c>
      <c r="AG55" s="55"/>
      <c r="AH55" s="68"/>
      <c r="AI55" s="57"/>
      <c r="AJ55" s="57"/>
      <c r="AK55" s="57"/>
      <c r="AL55" s="57"/>
      <c r="AM55" s="55"/>
      <c r="AN55" s="55"/>
      <c r="AO55" s="55"/>
      <c r="AP55" s="306">
        <v>0</v>
      </c>
      <c r="AQ55" s="60">
        <f t="shared" si="1"/>
        <v>0</v>
      </c>
      <c r="AR55" s="60">
        <f t="shared" si="2"/>
        <v>0</v>
      </c>
      <c r="AS55" s="63">
        <f t="shared" si="3"/>
        <v>0</v>
      </c>
      <c r="AT55" s="60" t="s">
        <v>425</v>
      </c>
      <c r="AU55" s="64"/>
      <c r="AV55" s="69"/>
      <c r="AW55" s="53"/>
      <c r="AX55" s="53"/>
      <c r="AY55" s="53"/>
      <c r="AZ55" s="53"/>
      <c r="BA55" s="53"/>
      <c r="BB55" s="53"/>
      <c r="BC55" s="53"/>
      <c r="BD55" s="53">
        <v>1</v>
      </c>
      <c r="BE55" s="53"/>
      <c r="BF55" s="53"/>
      <c r="BG55" s="53">
        <v>1</v>
      </c>
      <c r="BH55" s="53"/>
      <c r="BI55" s="53"/>
      <c r="BJ55" s="53"/>
      <c r="BK55" s="53"/>
      <c r="BL55" s="53">
        <v>3</v>
      </c>
      <c r="BM55" s="53">
        <v>75</v>
      </c>
      <c r="BN55" s="53">
        <v>6</v>
      </c>
      <c r="BO55" s="53"/>
      <c r="BP55" s="53"/>
      <c r="BQ55" s="53"/>
      <c r="BR55" s="53"/>
    </row>
    <row r="56" spans="1:70" s="50" customFormat="1">
      <c r="A56" s="53">
        <v>55</v>
      </c>
      <c r="B56" s="54" t="s">
        <v>51</v>
      </c>
      <c r="C56" s="53" t="s">
        <v>1312</v>
      </c>
      <c r="D56" s="198" t="s">
        <v>1385</v>
      </c>
      <c r="E56" s="65">
        <v>11451023</v>
      </c>
      <c r="F56" s="200" t="s">
        <v>1386</v>
      </c>
      <c r="G56" s="200" t="s">
        <v>1408</v>
      </c>
      <c r="H56" s="200" t="s">
        <v>1409</v>
      </c>
      <c r="I56" s="306">
        <v>9800503114</v>
      </c>
      <c r="J56" s="321" t="s">
        <v>2378</v>
      </c>
      <c r="K56" s="147">
        <v>12</v>
      </c>
      <c r="L56" s="147" t="s">
        <v>2379</v>
      </c>
      <c r="M56" s="53" t="s">
        <v>1212</v>
      </c>
      <c r="N56" s="65">
        <v>1</v>
      </c>
      <c r="O56" s="198" t="s">
        <v>1403</v>
      </c>
      <c r="P56" s="198" t="s">
        <v>1403</v>
      </c>
      <c r="Q56" s="200" t="s">
        <v>9</v>
      </c>
      <c r="R56" s="57">
        <f t="shared" si="11"/>
        <v>5569625</v>
      </c>
      <c r="S56" s="200">
        <v>3359325</v>
      </c>
      <c r="T56" s="200">
        <f>S56*100%</f>
        <v>3359325</v>
      </c>
      <c r="U56" s="200"/>
      <c r="V56" s="200">
        <v>2210300</v>
      </c>
      <c r="W56" s="61">
        <f t="shared" si="4"/>
        <v>22</v>
      </c>
      <c r="X56" s="61">
        <f t="shared" si="5"/>
        <v>0</v>
      </c>
      <c r="Y56" s="61">
        <f t="shared" si="6"/>
        <v>22</v>
      </c>
      <c r="Z56" s="3">
        <v>0</v>
      </c>
      <c r="AA56" s="3">
        <v>1</v>
      </c>
      <c r="AB56" s="3">
        <v>0</v>
      </c>
      <c r="AC56" s="3">
        <v>9</v>
      </c>
      <c r="AD56" s="3">
        <v>0</v>
      </c>
      <c r="AE56" s="3">
        <v>12</v>
      </c>
      <c r="AF56" s="62">
        <v>3</v>
      </c>
      <c r="AG56" s="55" t="s">
        <v>198</v>
      </c>
      <c r="AH56" s="308">
        <v>42701</v>
      </c>
      <c r="AI56" s="3">
        <v>2680004.46</v>
      </c>
      <c r="AJ56" s="57"/>
      <c r="AK56" s="57"/>
      <c r="AL56" s="57"/>
      <c r="AM56" s="55"/>
      <c r="AN56" s="55"/>
      <c r="AO56" s="55"/>
      <c r="AP56" s="306">
        <v>0</v>
      </c>
      <c r="AQ56" s="60">
        <f t="shared" si="1"/>
        <v>2680004.46</v>
      </c>
      <c r="AR56" s="60">
        <f t="shared" si="2"/>
        <v>2680004.46</v>
      </c>
      <c r="AS56" s="63">
        <f t="shared" si="3"/>
        <v>79.778064343283248</v>
      </c>
      <c r="AT56" s="60" t="s">
        <v>425</v>
      </c>
      <c r="AU56" s="64" t="s">
        <v>173</v>
      </c>
      <c r="AV56" s="69">
        <v>28</v>
      </c>
      <c r="AW56" s="53">
        <v>325</v>
      </c>
      <c r="AX56" s="53"/>
      <c r="AY56" s="53"/>
      <c r="AZ56" s="53">
        <v>28</v>
      </c>
      <c r="BA56" s="53">
        <v>21</v>
      </c>
      <c r="BB56" s="53"/>
      <c r="BC56" s="53"/>
      <c r="BD56" s="53"/>
      <c r="BE56" s="53"/>
      <c r="BF56" s="53"/>
      <c r="BG56" s="53"/>
      <c r="BH56" s="53"/>
      <c r="BI56" s="53">
        <v>10</v>
      </c>
      <c r="BJ56" s="53"/>
      <c r="BK56" s="53">
        <v>50</v>
      </c>
      <c r="BL56" s="53">
        <v>1</v>
      </c>
      <c r="BM56" s="53">
        <v>205</v>
      </c>
      <c r="BN56" s="53">
        <v>10</v>
      </c>
      <c r="BO56" s="53">
        <v>21</v>
      </c>
      <c r="BP56" s="53">
        <v>10</v>
      </c>
      <c r="BQ56" s="53"/>
      <c r="BR56" s="53">
        <v>3</v>
      </c>
    </row>
    <row r="57" spans="1:70" s="50" customFormat="1" ht="30">
      <c r="A57" s="53">
        <v>56</v>
      </c>
      <c r="B57" s="54" t="s">
        <v>51</v>
      </c>
      <c r="C57" s="53" t="s">
        <v>1312</v>
      </c>
      <c r="D57" s="198" t="s">
        <v>1387</v>
      </c>
      <c r="E57" s="65">
        <v>11451024</v>
      </c>
      <c r="F57" s="200" t="s">
        <v>1388</v>
      </c>
      <c r="G57" s="200" t="s">
        <v>1410</v>
      </c>
      <c r="H57" s="93" t="s">
        <v>1916</v>
      </c>
      <c r="I57" s="306">
        <v>9848022669</v>
      </c>
      <c r="J57" s="321" t="s">
        <v>2380</v>
      </c>
      <c r="K57" s="147">
        <v>12</v>
      </c>
      <c r="L57" s="147" t="s">
        <v>2381</v>
      </c>
      <c r="M57" s="53" t="s">
        <v>1212</v>
      </c>
      <c r="N57" s="65">
        <v>1</v>
      </c>
      <c r="O57" s="198" t="s">
        <v>1403</v>
      </c>
      <c r="P57" s="198" t="s">
        <v>1403</v>
      </c>
      <c r="Q57" s="200" t="s">
        <v>9</v>
      </c>
      <c r="R57" s="57">
        <f t="shared" si="11"/>
        <v>4665900</v>
      </c>
      <c r="S57" s="200">
        <v>2017790</v>
      </c>
      <c r="T57" s="200">
        <v>2017790</v>
      </c>
      <c r="U57" s="200"/>
      <c r="V57" s="200">
        <v>2648110</v>
      </c>
      <c r="W57" s="61">
        <f t="shared" si="4"/>
        <v>25</v>
      </c>
      <c r="X57" s="61">
        <f t="shared" si="5"/>
        <v>10</v>
      </c>
      <c r="Y57" s="61">
        <f t="shared" si="6"/>
        <v>15</v>
      </c>
      <c r="Z57" s="3">
        <v>1</v>
      </c>
      <c r="AA57" s="3">
        <v>1</v>
      </c>
      <c r="AB57" s="3">
        <v>0</v>
      </c>
      <c r="AC57" s="3">
        <v>0</v>
      </c>
      <c r="AD57" s="3">
        <v>9</v>
      </c>
      <c r="AE57" s="3">
        <v>14</v>
      </c>
      <c r="AF57" s="62">
        <v>3</v>
      </c>
      <c r="AG57" s="55" t="s">
        <v>198</v>
      </c>
      <c r="AH57" s="308">
        <v>42589</v>
      </c>
      <c r="AI57" s="3">
        <v>403558</v>
      </c>
      <c r="AJ57" s="57" t="s">
        <v>199</v>
      </c>
      <c r="AK57" s="308">
        <v>42723</v>
      </c>
      <c r="AL57" s="3">
        <v>987063.66</v>
      </c>
      <c r="AM57" s="55"/>
      <c r="AN57" s="55"/>
      <c r="AO57" s="55"/>
      <c r="AP57" s="306">
        <v>0</v>
      </c>
      <c r="AQ57" s="60">
        <f t="shared" si="1"/>
        <v>1390621.6600000001</v>
      </c>
      <c r="AR57" s="60">
        <f t="shared" si="2"/>
        <v>1390621.6600000001</v>
      </c>
      <c r="AS57" s="63">
        <f t="shared" si="3"/>
        <v>68.918056884016679</v>
      </c>
      <c r="AT57" s="60" t="s">
        <v>425</v>
      </c>
      <c r="AU57" s="64" t="s">
        <v>173</v>
      </c>
      <c r="AV57" s="69">
        <v>18</v>
      </c>
      <c r="AW57" s="53">
        <v>540</v>
      </c>
      <c r="AX57" s="53"/>
      <c r="AY57" s="53"/>
      <c r="AZ57" s="53">
        <v>18</v>
      </c>
      <c r="BA57" s="53">
        <v>1</v>
      </c>
      <c r="BB57" s="53"/>
      <c r="BC57" s="53"/>
      <c r="BD57" s="53"/>
      <c r="BE57" s="53"/>
      <c r="BF57" s="53"/>
      <c r="BG57" s="53"/>
      <c r="BH57" s="53"/>
      <c r="BI57" s="53">
        <v>5</v>
      </c>
      <c r="BJ57" s="53"/>
      <c r="BK57" s="53">
        <v>150</v>
      </c>
      <c r="BL57" s="53">
        <v>1</v>
      </c>
      <c r="BM57" s="53">
        <v>200</v>
      </c>
      <c r="BN57" s="53">
        <v>5</v>
      </c>
      <c r="BO57" s="53">
        <v>25</v>
      </c>
      <c r="BP57" s="53">
        <v>5</v>
      </c>
      <c r="BQ57" s="53"/>
      <c r="BR57" s="53">
        <v>2</v>
      </c>
    </row>
    <row r="58" spans="1:70" s="50" customFormat="1">
      <c r="A58" s="53">
        <v>57</v>
      </c>
      <c r="B58" s="54" t="s">
        <v>51</v>
      </c>
      <c r="C58" s="53" t="s">
        <v>478</v>
      </c>
      <c r="D58" s="198" t="s">
        <v>1391</v>
      </c>
      <c r="E58" s="65">
        <v>11343025</v>
      </c>
      <c r="F58" s="200" t="s">
        <v>1392</v>
      </c>
      <c r="G58" s="200" t="s">
        <v>1412</v>
      </c>
      <c r="H58" s="93" t="s">
        <v>2318</v>
      </c>
      <c r="I58" s="306">
        <v>9848181716</v>
      </c>
      <c r="J58" s="321" t="s">
        <v>2382</v>
      </c>
      <c r="K58" s="147">
        <v>11</v>
      </c>
      <c r="L58" s="147" t="s">
        <v>2383</v>
      </c>
      <c r="M58" s="53" t="s">
        <v>1227</v>
      </c>
      <c r="N58" s="65">
        <v>3</v>
      </c>
      <c r="O58" s="54" t="s">
        <v>86</v>
      </c>
      <c r="P58" s="54" t="s">
        <v>86</v>
      </c>
      <c r="Q58" s="54" t="s">
        <v>36</v>
      </c>
      <c r="R58" s="57">
        <f t="shared" si="11"/>
        <v>10639897.370000001</v>
      </c>
      <c r="S58" s="200">
        <v>4369568.43</v>
      </c>
      <c r="T58" s="200">
        <v>3495654.74</v>
      </c>
      <c r="U58" s="200">
        <v>873913.69</v>
      </c>
      <c r="V58" s="200">
        <v>6270328.9400000004</v>
      </c>
      <c r="W58" s="61">
        <f t="shared" si="4"/>
        <v>22</v>
      </c>
      <c r="X58" s="61">
        <f t="shared" si="5"/>
        <v>13</v>
      </c>
      <c r="Y58" s="61">
        <f t="shared" si="6"/>
        <v>9</v>
      </c>
      <c r="Z58" s="3">
        <v>3</v>
      </c>
      <c r="AA58" s="3">
        <v>2</v>
      </c>
      <c r="AB58" s="3">
        <v>3</v>
      </c>
      <c r="AC58" s="3">
        <v>2</v>
      </c>
      <c r="AD58" s="3">
        <v>7</v>
      </c>
      <c r="AE58" s="3">
        <v>5</v>
      </c>
      <c r="AF58" s="62">
        <v>3</v>
      </c>
      <c r="AG58" s="55" t="s">
        <v>198</v>
      </c>
      <c r="AH58" s="308">
        <v>42696</v>
      </c>
      <c r="AI58" s="3">
        <v>192862</v>
      </c>
      <c r="AJ58" s="57"/>
      <c r="AK58" s="57"/>
      <c r="AL58" s="57"/>
      <c r="AM58" s="55"/>
      <c r="AN58" s="55"/>
      <c r="AO58" s="55"/>
      <c r="AP58" s="306">
        <v>48215.5</v>
      </c>
      <c r="AQ58" s="60">
        <f t="shared" si="1"/>
        <v>192862</v>
      </c>
      <c r="AR58" s="60">
        <f t="shared" si="2"/>
        <v>241077.5</v>
      </c>
      <c r="AS58" s="63">
        <f t="shared" si="3"/>
        <v>5.5171924610412839</v>
      </c>
      <c r="AT58" s="60" t="s">
        <v>425</v>
      </c>
      <c r="AU58" s="64" t="s">
        <v>173</v>
      </c>
      <c r="AV58" s="69">
        <v>176</v>
      </c>
      <c r="AW58" s="53">
        <v>171</v>
      </c>
      <c r="AX58" s="53"/>
      <c r="AY58" s="53"/>
      <c r="AZ58" s="53">
        <v>176</v>
      </c>
      <c r="BA58" s="53"/>
      <c r="BB58" s="53"/>
      <c r="BC58" s="53"/>
      <c r="BD58" s="53">
        <v>1</v>
      </c>
      <c r="BE58" s="53"/>
      <c r="BF58" s="53"/>
      <c r="BG58" s="53">
        <v>1</v>
      </c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</row>
    <row r="59" spans="1:70" s="50" customFormat="1" ht="30">
      <c r="A59" s="53">
        <v>58</v>
      </c>
      <c r="B59" s="54" t="s">
        <v>51</v>
      </c>
      <c r="C59" s="53" t="s">
        <v>1312</v>
      </c>
      <c r="D59" s="198" t="s">
        <v>1674</v>
      </c>
      <c r="E59" s="66">
        <v>11453026</v>
      </c>
      <c r="F59" s="200" t="s">
        <v>1675</v>
      </c>
      <c r="G59" s="200" t="s">
        <v>1676</v>
      </c>
      <c r="H59" s="200" t="s">
        <v>1677</v>
      </c>
      <c r="I59" s="306">
        <v>9847023177</v>
      </c>
      <c r="J59" s="321" t="s">
        <v>2384</v>
      </c>
      <c r="K59" s="147">
        <v>17</v>
      </c>
      <c r="L59" s="147" t="s">
        <v>2385</v>
      </c>
      <c r="M59" s="53" t="s">
        <v>1402</v>
      </c>
      <c r="N59" s="65">
        <v>3</v>
      </c>
      <c r="O59" s="54" t="s">
        <v>86</v>
      </c>
      <c r="P59" s="54" t="s">
        <v>2017</v>
      </c>
      <c r="Q59" s="54" t="s">
        <v>36</v>
      </c>
      <c r="R59" s="57">
        <f t="shared" si="11"/>
        <v>156476799.27000001</v>
      </c>
      <c r="S59" s="200">
        <v>29994874.68</v>
      </c>
      <c r="T59" s="200">
        <v>23995899.739999998</v>
      </c>
      <c r="U59" s="200">
        <v>5998974.9400000004</v>
      </c>
      <c r="V59" s="200">
        <v>126481924.59</v>
      </c>
      <c r="W59" s="61">
        <f t="shared" si="4"/>
        <v>300</v>
      </c>
      <c r="X59" s="61">
        <f t="shared" si="5"/>
        <v>195</v>
      </c>
      <c r="Y59" s="61">
        <f t="shared" si="6"/>
        <v>105</v>
      </c>
      <c r="Z59" s="3">
        <v>49</v>
      </c>
      <c r="AA59" s="3">
        <v>26</v>
      </c>
      <c r="AB59" s="3">
        <v>29</v>
      </c>
      <c r="AC59" s="3">
        <v>16</v>
      </c>
      <c r="AD59" s="3">
        <v>117</v>
      </c>
      <c r="AE59" s="3">
        <v>63</v>
      </c>
      <c r="AF59" s="62"/>
      <c r="AG59" s="55" t="s">
        <v>198</v>
      </c>
      <c r="AH59" s="308">
        <v>42687</v>
      </c>
      <c r="AI59" s="3">
        <v>5998974.9400000004</v>
      </c>
      <c r="AJ59" s="57"/>
      <c r="AK59" s="57"/>
      <c r="AL59" s="57"/>
      <c r="AM59" s="55"/>
      <c r="AN59" s="55"/>
      <c r="AO59" s="55"/>
      <c r="AP59" s="306">
        <v>0</v>
      </c>
      <c r="AQ59" s="60">
        <f t="shared" si="1"/>
        <v>5998974.9400000004</v>
      </c>
      <c r="AR59" s="60">
        <f t="shared" si="2"/>
        <v>5998974.9400000004</v>
      </c>
      <c r="AS59" s="63">
        <f t="shared" si="3"/>
        <v>20.000000013335615</v>
      </c>
      <c r="AT59" s="60" t="s">
        <v>425</v>
      </c>
      <c r="AU59" s="64"/>
      <c r="AV59" s="69"/>
      <c r="AW59" s="53">
        <v>5308</v>
      </c>
      <c r="AX59" s="53"/>
      <c r="AY59" s="53"/>
      <c r="AZ59" s="53"/>
      <c r="BA59" s="53"/>
      <c r="BB59" s="53"/>
      <c r="BC59" s="53"/>
      <c r="BD59" s="53">
        <v>1</v>
      </c>
      <c r="BE59" s="53">
        <v>2000</v>
      </c>
      <c r="BF59" s="53">
        <v>1</v>
      </c>
      <c r="BG59" s="53">
        <v>1</v>
      </c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</row>
    <row r="60" spans="1:70" s="50" customFormat="1" ht="30">
      <c r="A60" s="53">
        <v>59</v>
      </c>
      <c r="B60" s="54" t="s">
        <v>51</v>
      </c>
      <c r="C60" s="53" t="s">
        <v>1312</v>
      </c>
      <c r="D60" s="198" t="s">
        <v>1678</v>
      </c>
      <c r="E60" s="66">
        <v>11451027</v>
      </c>
      <c r="F60" s="200" t="s">
        <v>1679</v>
      </c>
      <c r="G60" s="200" t="s">
        <v>1680</v>
      </c>
      <c r="H60" s="200" t="s">
        <v>1681</v>
      </c>
      <c r="I60" s="306">
        <v>9812523947</v>
      </c>
      <c r="J60" s="321" t="s">
        <v>2386</v>
      </c>
      <c r="K60" s="147">
        <v>8</v>
      </c>
      <c r="L60" s="147" t="s">
        <v>1867</v>
      </c>
      <c r="M60" s="53" t="s">
        <v>1212</v>
      </c>
      <c r="N60" s="65">
        <v>1</v>
      </c>
      <c r="O60" s="54" t="s">
        <v>45</v>
      </c>
      <c r="P60" s="54" t="s">
        <v>45</v>
      </c>
      <c r="Q60" s="54" t="s">
        <v>9</v>
      </c>
      <c r="R60" s="57">
        <f t="shared" si="11"/>
        <v>2120000</v>
      </c>
      <c r="S60" s="200">
        <v>932670</v>
      </c>
      <c r="T60" s="200">
        <v>932670</v>
      </c>
      <c r="U60" s="200"/>
      <c r="V60" s="200">
        <v>1187330</v>
      </c>
      <c r="W60" s="61">
        <f t="shared" si="4"/>
        <v>28</v>
      </c>
      <c r="X60" s="61">
        <f t="shared" si="5"/>
        <v>18</v>
      </c>
      <c r="Y60" s="61">
        <f t="shared" si="6"/>
        <v>10</v>
      </c>
      <c r="Z60" s="3">
        <v>18</v>
      </c>
      <c r="AA60" s="3">
        <v>10</v>
      </c>
      <c r="AB60" s="3">
        <v>0</v>
      </c>
      <c r="AC60" s="3">
        <v>0</v>
      </c>
      <c r="AD60" s="3">
        <v>0</v>
      </c>
      <c r="AE60" s="3">
        <v>0</v>
      </c>
      <c r="AF60" s="62"/>
      <c r="AG60" s="55" t="s">
        <v>198</v>
      </c>
      <c r="AH60" s="308">
        <v>42687</v>
      </c>
      <c r="AI60" s="3">
        <v>186534</v>
      </c>
      <c r="AJ60" s="57" t="s">
        <v>199</v>
      </c>
      <c r="AK60" s="308">
        <v>42801</v>
      </c>
      <c r="AL60" s="3">
        <v>531558.36</v>
      </c>
      <c r="AM60" s="55"/>
      <c r="AN60" s="55"/>
      <c r="AO60" s="55"/>
      <c r="AP60" s="306">
        <v>0</v>
      </c>
      <c r="AQ60" s="60">
        <f t="shared" si="1"/>
        <v>718092.36</v>
      </c>
      <c r="AR60" s="60">
        <f t="shared" si="2"/>
        <v>718092.36</v>
      </c>
      <c r="AS60" s="63">
        <f t="shared" si="3"/>
        <v>76.993187300974625</v>
      </c>
      <c r="AT60" s="60" t="s">
        <v>425</v>
      </c>
      <c r="AU60" s="64" t="s">
        <v>173</v>
      </c>
      <c r="AV60" s="69">
        <v>8.6999999999999993</v>
      </c>
      <c r="AW60" s="53">
        <v>174</v>
      </c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>
        <v>7</v>
      </c>
      <c r="BJ60" s="53"/>
      <c r="BK60" s="53">
        <v>200</v>
      </c>
      <c r="BL60" s="53">
        <v>1</v>
      </c>
      <c r="BM60" s="53"/>
      <c r="BN60" s="53">
        <v>4</v>
      </c>
      <c r="BO60" s="53"/>
      <c r="BP60" s="53">
        <v>4</v>
      </c>
      <c r="BQ60" s="53"/>
      <c r="BR60" s="53">
        <v>1</v>
      </c>
    </row>
    <row r="61" spans="1:70" s="50" customFormat="1" ht="30">
      <c r="A61" s="53">
        <v>60</v>
      </c>
      <c r="B61" s="54" t="s">
        <v>51</v>
      </c>
      <c r="C61" s="53" t="s">
        <v>1312</v>
      </c>
      <c r="D61" s="198" t="s">
        <v>1682</v>
      </c>
      <c r="E61" s="66">
        <v>11451028</v>
      </c>
      <c r="F61" s="200" t="s">
        <v>1683</v>
      </c>
      <c r="G61" s="200" t="s">
        <v>1684</v>
      </c>
      <c r="H61" s="200" t="s">
        <v>1681</v>
      </c>
      <c r="I61" s="306">
        <v>9861363600</v>
      </c>
      <c r="J61" s="321" t="s">
        <v>2387</v>
      </c>
      <c r="K61" s="147">
        <v>12</v>
      </c>
      <c r="L61" s="147" t="s">
        <v>2388</v>
      </c>
      <c r="M61" s="53" t="s">
        <v>1212</v>
      </c>
      <c r="N61" s="65">
        <v>1</v>
      </c>
      <c r="O61" s="54" t="s">
        <v>1403</v>
      </c>
      <c r="P61" s="54" t="s">
        <v>1403</v>
      </c>
      <c r="Q61" s="54" t="s">
        <v>9</v>
      </c>
      <c r="R61" s="57">
        <f t="shared" si="11"/>
        <v>4084000</v>
      </c>
      <c r="S61" s="200">
        <v>1825840</v>
      </c>
      <c r="T61" s="200">
        <v>1825840</v>
      </c>
      <c r="U61" s="200"/>
      <c r="V61" s="200">
        <v>2258160</v>
      </c>
      <c r="W61" s="61">
        <f t="shared" si="4"/>
        <v>20</v>
      </c>
      <c r="X61" s="61">
        <f t="shared" si="5"/>
        <v>18</v>
      </c>
      <c r="Y61" s="61">
        <f t="shared" si="6"/>
        <v>2</v>
      </c>
      <c r="Z61" s="3">
        <v>10</v>
      </c>
      <c r="AA61" s="3">
        <v>0</v>
      </c>
      <c r="AB61" s="3">
        <v>0</v>
      </c>
      <c r="AC61" s="3">
        <v>0</v>
      </c>
      <c r="AD61" s="3">
        <v>8</v>
      </c>
      <c r="AE61" s="3">
        <v>2</v>
      </c>
      <c r="AF61" s="62"/>
      <c r="AG61" s="55" t="s">
        <v>198</v>
      </c>
      <c r="AH61" s="308">
        <v>42687</v>
      </c>
      <c r="AI61" s="3">
        <v>365168</v>
      </c>
      <c r="AJ61" s="57" t="s">
        <v>199</v>
      </c>
      <c r="AK61" s="308">
        <v>42722</v>
      </c>
      <c r="AL61" s="3">
        <v>532588.12</v>
      </c>
      <c r="AM61" s="55"/>
      <c r="AN61" s="55"/>
      <c r="AO61" s="55"/>
      <c r="AP61" s="306">
        <v>0</v>
      </c>
      <c r="AQ61" s="60">
        <f t="shared" si="1"/>
        <v>897756.12</v>
      </c>
      <c r="AR61" s="60">
        <f t="shared" si="2"/>
        <v>897756.12</v>
      </c>
      <c r="AS61" s="63">
        <f t="shared" si="3"/>
        <v>49.169484730315908</v>
      </c>
      <c r="AT61" s="60" t="s">
        <v>425</v>
      </c>
      <c r="AU61" s="53" t="s">
        <v>173</v>
      </c>
      <c r="AV61" s="53">
        <v>18.2</v>
      </c>
      <c r="AW61" s="53">
        <v>174</v>
      </c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>
        <v>20</v>
      </c>
      <c r="BJ61" s="53"/>
      <c r="BK61" s="53">
        <v>500</v>
      </c>
      <c r="BL61" s="53">
        <v>1</v>
      </c>
      <c r="BM61" s="53">
        <v>80</v>
      </c>
      <c r="BN61" s="53">
        <v>4</v>
      </c>
      <c r="BO61" s="53"/>
      <c r="BP61" s="53">
        <v>20</v>
      </c>
      <c r="BQ61" s="53"/>
      <c r="BR61" s="53">
        <v>2</v>
      </c>
    </row>
    <row r="62" spans="1:70" s="50" customFormat="1" ht="60">
      <c r="A62" s="53">
        <v>61</v>
      </c>
      <c r="B62" s="310" t="s">
        <v>51</v>
      </c>
      <c r="C62" s="53" t="s">
        <v>1312</v>
      </c>
      <c r="D62" s="310" t="s">
        <v>1828</v>
      </c>
      <c r="E62" s="311">
        <v>11453029</v>
      </c>
      <c r="F62" s="310" t="s">
        <v>1829</v>
      </c>
      <c r="G62" s="310" t="s">
        <v>1830</v>
      </c>
      <c r="H62" s="310" t="s">
        <v>1831</v>
      </c>
      <c r="I62" s="310" t="s">
        <v>1832</v>
      </c>
      <c r="J62" s="321" t="s">
        <v>1234</v>
      </c>
      <c r="K62" s="147">
        <v>11</v>
      </c>
      <c r="L62" s="147" t="s">
        <v>2389</v>
      </c>
      <c r="M62" s="147" t="s">
        <v>1227</v>
      </c>
      <c r="N62" s="311">
        <v>3</v>
      </c>
      <c r="O62" s="310" t="s">
        <v>26</v>
      </c>
      <c r="P62" s="310" t="s">
        <v>26</v>
      </c>
      <c r="Q62" s="310" t="s">
        <v>107</v>
      </c>
      <c r="R62" s="310">
        <v>8735764</v>
      </c>
      <c r="S62" s="310">
        <v>3791056.9</v>
      </c>
      <c r="T62" s="310">
        <v>3032845.52</v>
      </c>
      <c r="U62" s="310">
        <v>758211.38</v>
      </c>
      <c r="V62" s="310">
        <v>4944707.0999999996</v>
      </c>
      <c r="W62" s="61">
        <f t="shared" si="4"/>
        <v>105</v>
      </c>
      <c r="X62" s="61">
        <f t="shared" si="5"/>
        <v>35</v>
      </c>
      <c r="Y62" s="61">
        <f t="shared" si="6"/>
        <v>70</v>
      </c>
      <c r="Z62" s="3">
        <v>2</v>
      </c>
      <c r="AA62" s="3">
        <v>3</v>
      </c>
      <c r="AB62" s="3">
        <v>3</v>
      </c>
      <c r="AC62" s="3">
        <v>7</v>
      </c>
      <c r="AD62" s="3">
        <v>30</v>
      </c>
      <c r="AE62" s="3">
        <v>60</v>
      </c>
      <c r="AF62" s="62"/>
      <c r="AG62" s="55" t="s">
        <v>198</v>
      </c>
      <c r="AH62" s="308">
        <v>42688</v>
      </c>
      <c r="AI62" s="3">
        <v>758211.38</v>
      </c>
      <c r="AJ62" s="57"/>
      <c r="AK62" s="57"/>
      <c r="AL62" s="57"/>
      <c r="AM62" s="55"/>
      <c r="AN62" s="55"/>
      <c r="AO62" s="55"/>
      <c r="AP62" s="306">
        <v>0</v>
      </c>
      <c r="AQ62" s="60">
        <f t="shared" si="1"/>
        <v>758211.38</v>
      </c>
      <c r="AR62" s="60">
        <f t="shared" si="2"/>
        <v>758211.38</v>
      </c>
      <c r="AS62" s="63">
        <f t="shared" si="3"/>
        <v>20</v>
      </c>
      <c r="AT62" s="60" t="s">
        <v>425</v>
      </c>
      <c r="AU62" s="53"/>
      <c r="AV62" s="53"/>
      <c r="AW62" s="53">
        <v>20</v>
      </c>
      <c r="AX62" s="53"/>
      <c r="AY62" s="53"/>
      <c r="AZ62" s="53"/>
      <c r="BA62" s="53"/>
      <c r="BB62" s="53"/>
      <c r="BC62" s="53"/>
      <c r="BD62" s="53">
        <v>1</v>
      </c>
      <c r="BE62" s="53"/>
      <c r="BF62" s="53"/>
      <c r="BG62" s="53">
        <v>1</v>
      </c>
      <c r="BH62" s="53"/>
      <c r="BI62" s="53">
        <v>1</v>
      </c>
      <c r="BJ62" s="53"/>
      <c r="BK62" s="53"/>
      <c r="BL62" s="53"/>
      <c r="BM62" s="53"/>
      <c r="BN62" s="53"/>
      <c r="BO62" s="53"/>
      <c r="BP62" s="53">
        <v>1</v>
      </c>
      <c r="BQ62" s="53"/>
      <c r="BR62" s="53"/>
    </row>
    <row r="63" spans="1:70" s="50" customFormat="1" ht="30">
      <c r="A63" s="53">
        <v>62</v>
      </c>
      <c r="B63" s="310" t="s">
        <v>51</v>
      </c>
      <c r="C63" s="53" t="s">
        <v>1312</v>
      </c>
      <c r="D63" s="310" t="s">
        <v>1833</v>
      </c>
      <c r="E63" s="311">
        <v>11452030</v>
      </c>
      <c r="F63" s="310" t="s">
        <v>1834</v>
      </c>
      <c r="G63" s="310" t="s">
        <v>1835</v>
      </c>
      <c r="H63" s="310" t="s">
        <v>1836</v>
      </c>
      <c r="I63" s="310">
        <v>9858027812</v>
      </c>
      <c r="J63" s="321" t="s">
        <v>1234</v>
      </c>
      <c r="K63" s="147">
        <v>11</v>
      </c>
      <c r="L63" s="147" t="s">
        <v>1837</v>
      </c>
      <c r="M63" s="147" t="s">
        <v>1227</v>
      </c>
      <c r="N63" s="311">
        <v>2</v>
      </c>
      <c r="O63" s="310" t="s">
        <v>1403</v>
      </c>
      <c r="P63" s="310" t="s">
        <v>1403</v>
      </c>
      <c r="Q63" s="310" t="s">
        <v>9</v>
      </c>
      <c r="R63" s="310">
        <f>S63+V63</f>
        <v>3799935</v>
      </c>
      <c r="S63" s="310">
        <f>T63+U63</f>
        <v>1750607.75</v>
      </c>
      <c r="T63" s="310">
        <v>1400486.2</v>
      </c>
      <c r="U63" s="310">
        <v>350121.55</v>
      </c>
      <c r="V63" s="310">
        <v>2049327.25</v>
      </c>
      <c r="W63" s="61">
        <f t="shared" si="4"/>
        <v>46</v>
      </c>
      <c r="X63" s="61">
        <f t="shared" si="5"/>
        <v>16</v>
      </c>
      <c r="Y63" s="61">
        <f t="shared" si="6"/>
        <v>30</v>
      </c>
      <c r="Z63" s="3">
        <v>2</v>
      </c>
      <c r="AA63" s="3">
        <v>4</v>
      </c>
      <c r="AB63" s="3">
        <v>5</v>
      </c>
      <c r="AC63" s="3">
        <v>7</v>
      </c>
      <c r="AD63" s="3">
        <v>9</v>
      </c>
      <c r="AE63" s="3">
        <v>19</v>
      </c>
      <c r="AF63" s="62"/>
      <c r="AG63" s="55" t="s">
        <v>198</v>
      </c>
      <c r="AH63" s="308">
        <v>42687</v>
      </c>
      <c r="AI63" s="3">
        <v>350121.55</v>
      </c>
      <c r="AJ63" s="57" t="s">
        <v>199</v>
      </c>
      <c r="AK63" s="308">
        <v>42828</v>
      </c>
      <c r="AL63" s="3">
        <v>677449.65</v>
      </c>
      <c r="AM63" s="55"/>
      <c r="AN63" s="55"/>
      <c r="AO63" s="55"/>
      <c r="AP63" s="306">
        <v>256892.79999999999</v>
      </c>
      <c r="AQ63" s="60">
        <f t="shared" si="1"/>
        <v>1027571.2</v>
      </c>
      <c r="AR63" s="60">
        <f t="shared" si="2"/>
        <v>1284464</v>
      </c>
      <c r="AS63" s="63">
        <f t="shared" si="3"/>
        <v>73.372461649390047</v>
      </c>
      <c r="AT63" s="60" t="s">
        <v>425</v>
      </c>
      <c r="AU63" s="53" t="s">
        <v>173</v>
      </c>
      <c r="AV63" s="53">
        <v>13</v>
      </c>
      <c r="AW63" s="53">
        <v>257</v>
      </c>
      <c r="AX63" s="53"/>
      <c r="AY63" s="53"/>
      <c r="AZ63" s="53">
        <v>13</v>
      </c>
      <c r="BA63" s="53">
        <v>50</v>
      </c>
      <c r="BB63" s="53"/>
      <c r="BC63" s="53"/>
      <c r="BD63" s="53"/>
      <c r="BE63" s="53"/>
      <c r="BF63" s="53"/>
      <c r="BG63" s="53"/>
      <c r="BH63" s="53"/>
      <c r="BI63" s="53">
        <v>1</v>
      </c>
      <c r="BJ63" s="53">
        <v>200</v>
      </c>
      <c r="BK63" s="53"/>
      <c r="BL63" s="53">
        <v>1</v>
      </c>
      <c r="BM63" s="53">
        <v>100</v>
      </c>
      <c r="BN63" s="53">
        <v>4</v>
      </c>
      <c r="BO63" s="53">
        <v>5</v>
      </c>
      <c r="BP63" s="53">
        <v>1</v>
      </c>
      <c r="BQ63" s="53"/>
      <c r="BR63" s="53"/>
    </row>
    <row r="64" spans="1:70" s="50" customFormat="1" ht="30">
      <c r="A64" s="53">
        <v>63</v>
      </c>
      <c r="B64" s="310" t="s">
        <v>51</v>
      </c>
      <c r="C64" s="53" t="s">
        <v>1312</v>
      </c>
      <c r="D64" s="310" t="s">
        <v>1838</v>
      </c>
      <c r="E64" s="311">
        <v>11452031</v>
      </c>
      <c r="F64" s="310" t="s">
        <v>1839</v>
      </c>
      <c r="G64" s="310" t="s">
        <v>1840</v>
      </c>
      <c r="H64" s="310" t="s">
        <v>1841</v>
      </c>
      <c r="I64" s="310" t="s">
        <v>1842</v>
      </c>
      <c r="J64" s="321" t="s">
        <v>1234</v>
      </c>
      <c r="K64" s="147">
        <v>10</v>
      </c>
      <c r="L64" s="147" t="s">
        <v>1843</v>
      </c>
      <c r="M64" s="147" t="s">
        <v>1227</v>
      </c>
      <c r="N64" s="311">
        <v>2</v>
      </c>
      <c r="O64" s="310" t="s">
        <v>1403</v>
      </c>
      <c r="P64" s="310" t="s">
        <v>1403</v>
      </c>
      <c r="Q64" s="310" t="s">
        <v>9</v>
      </c>
      <c r="R64" s="310">
        <v>3922500</v>
      </c>
      <c r="S64" s="310">
        <v>1206125</v>
      </c>
      <c r="T64" s="310">
        <v>964900</v>
      </c>
      <c r="U64" s="310">
        <v>241225</v>
      </c>
      <c r="V64" s="310">
        <v>2716375</v>
      </c>
      <c r="W64" s="61">
        <f t="shared" si="4"/>
        <v>77</v>
      </c>
      <c r="X64" s="61">
        <f t="shared" si="5"/>
        <v>73</v>
      </c>
      <c r="Y64" s="61">
        <f t="shared" si="6"/>
        <v>4</v>
      </c>
      <c r="Z64" s="3">
        <v>5</v>
      </c>
      <c r="AA64" s="3">
        <v>0</v>
      </c>
      <c r="AB64" s="3">
        <v>0</v>
      </c>
      <c r="AC64" s="3">
        <v>0</v>
      </c>
      <c r="AD64" s="3">
        <v>68</v>
      </c>
      <c r="AE64" s="3">
        <v>4</v>
      </c>
      <c r="AF64" s="62"/>
      <c r="AG64" s="55" t="s">
        <v>198</v>
      </c>
      <c r="AH64" s="308">
        <v>42688</v>
      </c>
      <c r="AI64" s="3">
        <v>241225</v>
      </c>
      <c r="AJ64" s="57"/>
      <c r="AK64" s="57"/>
      <c r="AL64" s="57"/>
      <c r="AM64" s="55"/>
      <c r="AN64" s="55"/>
      <c r="AO64" s="55"/>
      <c r="AP64" s="306">
        <v>0</v>
      </c>
      <c r="AQ64" s="60">
        <f t="shared" si="1"/>
        <v>241225</v>
      </c>
      <c r="AR64" s="60">
        <f t="shared" si="2"/>
        <v>241225</v>
      </c>
      <c r="AS64" s="63">
        <f t="shared" si="3"/>
        <v>20</v>
      </c>
      <c r="AT64" s="60" t="s">
        <v>425</v>
      </c>
      <c r="AU64" s="53" t="s">
        <v>173</v>
      </c>
      <c r="AV64" s="53">
        <v>64</v>
      </c>
      <c r="AW64" s="53">
        <v>52</v>
      </c>
      <c r="AX64" s="53"/>
      <c r="AY64" s="53"/>
      <c r="AZ64" s="53">
        <v>64</v>
      </c>
      <c r="BA64" s="53"/>
      <c r="BB64" s="53"/>
      <c r="BC64" s="53"/>
      <c r="BD64" s="53"/>
      <c r="BE64" s="53"/>
      <c r="BF64" s="53"/>
      <c r="BG64" s="53">
        <v>1</v>
      </c>
      <c r="BH64" s="53"/>
      <c r="BI64" s="53"/>
      <c r="BJ64" s="53"/>
      <c r="BK64" s="53"/>
      <c r="BL64" s="53">
        <v>1</v>
      </c>
      <c r="BM64" s="53"/>
      <c r="BN64" s="53">
        <v>5</v>
      </c>
      <c r="BO64" s="53"/>
      <c r="BP64" s="53"/>
      <c r="BQ64" s="53"/>
      <c r="BR64" s="53"/>
    </row>
    <row r="65" spans="1:70" s="50" customFormat="1" ht="30">
      <c r="A65" s="53">
        <v>64</v>
      </c>
      <c r="B65" s="310" t="s">
        <v>51</v>
      </c>
      <c r="C65" s="53" t="s">
        <v>1312</v>
      </c>
      <c r="D65" s="310" t="s">
        <v>1844</v>
      </c>
      <c r="E65" s="311">
        <v>11452032</v>
      </c>
      <c r="F65" s="310" t="s">
        <v>1845</v>
      </c>
      <c r="G65" s="3" t="s">
        <v>1876</v>
      </c>
      <c r="H65" s="310" t="s">
        <v>1846</v>
      </c>
      <c r="I65" s="310">
        <v>9803914032</v>
      </c>
      <c r="J65" s="321" t="s">
        <v>1847</v>
      </c>
      <c r="K65" s="147">
        <v>11</v>
      </c>
      <c r="L65" s="147" t="s">
        <v>1837</v>
      </c>
      <c r="M65" s="311" t="s">
        <v>1402</v>
      </c>
      <c r="N65" s="311">
        <v>2</v>
      </c>
      <c r="O65" s="310" t="s">
        <v>60</v>
      </c>
      <c r="P65" s="310" t="s">
        <v>60</v>
      </c>
      <c r="Q65" s="310" t="s">
        <v>9</v>
      </c>
      <c r="R65" s="310">
        <v>6993767.4800000004</v>
      </c>
      <c r="S65" s="310">
        <v>2970157.23</v>
      </c>
      <c r="T65" s="310">
        <v>2376125.7799999998</v>
      </c>
      <c r="U65" s="310">
        <v>594031.44999999995</v>
      </c>
      <c r="V65" s="310">
        <v>4023610.25</v>
      </c>
      <c r="W65" s="61">
        <f t="shared" si="4"/>
        <v>22</v>
      </c>
      <c r="X65" s="61">
        <f t="shared" si="5"/>
        <v>0</v>
      </c>
      <c r="Y65" s="61">
        <f t="shared" si="6"/>
        <v>22</v>
      </c>
      <c r="Z65" s="3">
        <v>0</v>
      </c>
      <c r="AA65" s="3">
        <v>0</v>
      </c>
      <c r="AB65" s="3">
        <v>0</v>
      </c>
      <c r="AC65" s="3">
        <v>17</v>
      </c>
      <c r="AD65" s="3">
        <v>0</v>
      </c>
      <c r="AE65" s="3">
        <v>5</v>
      </c>
      <c r="AF65" s="62"/>
      <c r="AG65" s="55"/>
      <c r="AH65" s="68"/>
      <c r="AI65" s="57"/>
      <c r="AJ65" s="57"/>
      <c r="AK65" s="57"/>
      <c r="AL65" s="57"/>
      <c r="AM65" s="55"/>
      <c r="AN65" s="55"/>
      <c r="AO65" s="55"/>
      <c r="AP65" s="306">
        <v>0</v>
      </c>
      <c r="AQ65" s="60">
        <f t="shared" si="1"/>
        <v>0</v>
      </c>
      <c r="AR65" s="60">
        <f t="shared" ref="AR65:AR124" si="12">AP65+AQ65</f>
        <v>0</v>
      </c>
      <c r="AS65" s="63">
        <f t="shared" ref="AS65:AS128" si="13">AR65/S65*100</f>
        <v>0</v>
      </c>
      <c r="AT65" s="60" t="s">
        <v>425</v>
      </c>
      <c r="AU65" s="53" t="s">
        <v>182</v>
      </c>
      <c r="AV65" s="53">
        <v>5750</v>
      </c>
      <c r="AW65" s="53">
        <v>42</v>
      </c>
      <c r="AX65" s="53"/>
      <c r="AY65" s="53"/>
      <c r="AZ65" s="53"/>
      <c r="BA65" s="53">
        <v>24</v>
      </c>
      <c r="BB65" s="53"/>
      <c r="BC65" s="53"/>
      <c r="BD65" s="53"/>
      <c r="BE65" s="53"/>
      <c r="BF65" s="53"/>
      <c r="BG65" s="53"/>
      <c r="BH65" s="53"/>
      <c r="BI65" s="53">
        <v>1</v>
      </c>
      <c r="BJ65" s="53"/>
      <c r="BK65" s="53"/>
      <c r="BL65" s="53">
        <v>1</v>
      </c>
      <c r="BM65" s="53">
        <v>57</v>
      </c>
      <c r="BN65" s="53">
        <v>6</v>
      </c>
      <c r="BO65" s="53">
        <v>17</v>
      </c>
      <c r="BP65" s="53">
        <v>1</v>
      </c>
      <c r="BQ65" s="53"/>
      <c r="BR65" s="53"/>
    </row>
    <row r="66" spans="1:70" s="50" customFormat="1" ht="30">
      <c r="A66" s="53">
        <v>65</v>
      </c>
      <c r="B66" s="3" t="s">
        <v>51</v>
      </c>
      <c r="C66" s="53" t="s">
        <v>1312</v>
      </c>
      <c r="D66" s="3" t="s">
        <v>726</v>
      </c>
      <c r="E66" s="147">
        <v>11452033</v>
      </c>
      <c r="F66" s="3" t="s">
        <v>1875</v>
      </c>
      <c r="G66" s="3" t="s">
        <v>1877</v>
      </c>
      <c r="H66" s="3" t="s">
        <v>1878</v>
      </c>
      <c r="I66" s="3">
        <v>9848173230</v>
      </c>
      <c r="J66" s="321" t="s">
        <v>1879</v>
      </c>
      <c r="K66" s="147">
        <v>12</v>
      </c>
      <c r="L66" s="147" t="s">
        <v>1880</v>
      </c>
      <c r="M66" s="147" t="s">
        <v>1402</v>
      </c>
      <c r="N66" s="147">
        <v>2</v>
      </c>
      <c r="O66" s="3" t="s">
        <v>97</v>
      </c>
      <c r="P66" s="3" t="s">
        <v>2175</v>
      </c>
      <c r="Q66" s="310" t="s">
        <v>1405</v>
      </c>
      <c r="R66" s="3">
        <v>7229207.21</v>
      </c>
      <c r="S66" s="3">
        <v>2804309.69</v>
      </c>
      <c r="T66" s="3">
        <v>2243447.75</v>
      </c>
      <c r="U66" s="3">
        <v>560861.93999999994</v>
      </c>
      <c r="V66" s="3">
        <v>4424897.5199999996</v>
      </c>
      <c r="W66" s="61">
        <f t="shared" si="4"/>
        <v>8</v>
      </c>
      <c r="X66" s="61">
        <f t="shared" si="5"/>
        <v>6</v>
      </c>
      <c r="Y66" s="61">
        <f t="shared" si="6"/>
        <v>2</v>
      </c>
      <c r="Z66" s="3">
        <v>0</v>
      </c>
      <c r="AA66" s="3">
        <v>0</v>
      </c>
      <c r="AB66" s="3">
        <v>0</v>
      </c>
      <c r="AC66" s="3">
        <v>0</v>
      </c>
      <c r="AD66" s="3">
        <v>6</v>
      </c>
      <c r="AE66" s="3">
        <v>2</v>
      </c>
      <c r="AF66" s="62"/>
      <c r="AG66" s="55" t="s">
        <v>198</v>
      </c>
      <c r="AH66" s="308">
        <v>42687</v>
      </c>
      <c r="AI66" s="3">
        <v>560861.93999999994</v>
      </c>
      <c r="AJ66" s="57"/>
      <c r="AK66" s="57"/>
      <c r="AL66" s="57"/>
      <c r="AM66" s="55"/>
      <c r="AN66" s="55"/>
      <c r="AO66" s="55"/>
      <c r="AP66" s="306">
        <v>0</v>
      </c>
      <c r="AQ66" s="60">
        <f t="shared" si="1"/>
        <v>560861.93999999994</v>
      </c>
      <c r="AR66" s="60">
        <f t="shared" si="12"/>
        <v>560861.93999999994</v>
      </c>
      <c r="AS66" s="63">
        <f t="shared" si="13"/>
        <v>20.000000071318798</v>
      </c>
      <c r="AT66" s="60" t="s">
        <v>425</v>
      </c>
      <c r="AU66" s="53"/>
      <c r="AV66" s="53"/>
      <c r="AW66" s="53"/>
      <c r="AX66" s="53">
        <v>150000</v>
      </c>
      <c r="AY66" s="53"/>
      <c r="AZ66" s="53"/>
      <c r="BA66" s="53"/>
      <c r="BB66" s="53">
        <v>2</v>
      </c>
      <c r="BC66" s="53"/>
      <c r="BD66" s="53"/>
      <c r="BE66" s="53"/>
      <c r="BF66" s="53"/>
      <c r="BG66" s="53"/>
      <c r="BH66" s="53"/>
      <c r="BI66" s="53">
        <v>1</v>
      </c>
      <c r="BJ66" s="53"/>
      <c r="BK66" s="53"/>
      <c r="BL66" s="53"/>
      <c r="BM66" s="53">
        <v>100</v>
      </c>
      <c r="BN66" s="53"/>
      <c r="BO66" s="53">
        <v>5</v>
      </c>
      <c r="BP66" s="53">
        <v>1</v>
      </c>
      <c r="BQ66" s="53"/>
      <c r="BR66" s="53"/>
    </row>
    <row r="67" spans="1:70" s="50" customFormat="1">
      <c r="A67" s="53">
        <v>66</v>
      </c>
      <c r="B67" s="3" t="s">
        <v>51</v>
      </c>
      <c r="C67" s="53" t="s">
        <v>1312</v>
      </c>
      <c r="D67" s="3" t="s">
        <v>1923</v>
      </c>
      <c r="E67" s="147">
        <v>11452034</v>
      </c>
      <c r="F67" s="3" t="s">
        <v>1924</v>
      </c>
      <c r="G67" s="3" t="s">
        <v>1925</v>
      </c>
      <c r="H67" s="3" t="s">
        <v>1926</v>
      </c>
      <c r="I67" s="3">
        <v>9848045242</v>
      </c>
      <c r="J67" s="321" t="s">
        <v>1927</v>
      </c>
      <c r="K67" s="147">
        <v>11</v>
      </c>
      <c r="L67" s="147" t="s">
        <v>1928</v>
      </c>
      <c r="M67" s="147" t="s">
        <v>1227</v>
      </c>
      <c r="N67" s="3">
        <v>2</v>
      </c>
      <c r="O67" s="3" t="s">
        <v>1403</v>
      </c>
      <c r="P67" s="3" t="s">
        <v>1403</v>
      </c>
      <c r="Q67" s="3" t="s">
        <v>9</v>
      </c>
      <c r="R67" s="3">
        <v>7878571.8600000003</v>
      </c>
      <c r="S67" s="3">
        <v>2571796.71</v>
      </c>
      <c r="T67" s="3">
        <v>2057437.37</v>
      </c>
      <c r="U67" s="3">
        <v>514359.34</v>
      </c>
      <c r="V67" s="3">
        <v>5306775.1500000004</v>
      </c>
      <c r="W67" s="61">
        <f t="shared" si="4"/>
        <v>58</v>
      </c>
      <c r="X67" s="61">
        <f t="shared" si="5"/>
        <v>0</v>
      </c>
      <c r="Y67" s="61">
        <f t="shared" si="6"/>
        <v>58</v>
      </c>
      <c r="Z67" s="3">
        <v>0</v>
      </c>
      <c r="AA67" s="3">
        <v>9</v>
      </c>
      <c r="AB67" s="3">
        <v>0</v>
      </c>
      <c r="AC67" s="3">
        <v>49</v>
      </c>
      <c r="AD67" s="3">
        <v>0</v>
      </c>
      <c r="AE67" s="3">
        <v>0</v>
      </c>
      <c r="AF67" s="3">
        <v>3</v>
      </c>
      <c r="AG67" s="55" t="s">
        <v>198</v>
      </c>
      <c r="AH67" s="308">
        <v>42688</v>
      </c>
      <c r="AI67" s="3">
        <v>514359.34</v>
      </c>
      <c r="AJ67" s="57"/>
      <c r="AK67" s="57"/>
      <c r="AL67" s="57"/>
      <c r="AM67" s="55"/>
      <c r="AN67" s="55"/>
      <c r="AO67" s="55"/>
      <c r="AP67" s="306">
        <v>0</v>
      </c>
      <c r="AQ67" s="60">
        <f t="shared" ref="AQ67:AQ126" si="14">AI67+AL67+AO67</f>
        <v>514359.34</v>
      </c>
      <c r="AR67" s="60">
        <f t="shared" si="12"/>
        <v>514359.34</v>
      </c>
      <c r="AS67" s="63">
        <f t="shared" si="13"/>
        <v>19.999999922233357</v>
      </c>
      <c r="AT67" s="60" t="s">
        <v>425</v>
      </c>
      <c r="AU67" s="53" t="s">
        <v>173</v>
      </c>
      <c r="AV67" s="53">
        <v>54</v>
      </c>
      <c r="AW67" s="53">
        <v>430</v>
      </c>
      <c r="AX67" s="53"/>
      <c r="AY67" s="53"/>
      <c r="AZ67" s="53">
        <v>54</v>
      </c>
      <c r="BA67" s="53"/>
      <c r="BB67" s="53"/>
      <c r="BC67" s="53">
        <v>2</v>
      </c>
      <c r="BD67" s="53"/>
      <c r="BE67" s="53"/>
      <c r="BF67" s="53"/>
      <c r="BG67" s="53"/>
      <c r="BH67" s="53"/>
      <c r="BI67" s="53">
        <v>15</v>
      </c>
      <c r="BJ67" s="53">
        <v>4800</v>
      </c>
      <c r="BK67" s="53"/>
      <c r="BL67" s="53">
        <v>2</v>
      </c>
      <c r="BM67" s="53">
        <v>100</v>
      </c>
      <c r="BN67" s="53">
        <v>12</v>
      </c>
      <c r="BO67" s="53">
        <v>15</v>
      </c>
      <c r="BP67" s="53">
        <v>15</v>
      </c>
      <c r="BQ67" s="53"/>
      <c r="BR67" s="53">
        <v>5</v>
      </c>
    </row>
    <row r="68" spans="1:70" s="50" customFormat="1" ht="30">
      <c r="A68" s="53">
        <v>67</v>
      </c>
      <c r="B68" s="3" t="s">
        <v>51</v>
      </c>
      <c r="C68" s="53" t="s">
        <v>1312</v>
      </c>
      <c r="D68" s="3" t="s">
        <v>1929</v>
      </c>
      <c r="E68" s="147">
        <v>11453035</v>
      </c>
      <c r="F68" s="3" t="s">
        <v>1930</v>
      </c>
      <c r="G68" s="3" t="s">
        <v>1931</v>
      </c>
      <c r="H68" s="3" t="s">
        <v>1932</v>
      </c>
      <c r="I68" s="3" t="s">
        <v>1933</v>
      </c>
      <c r="J68" s="321" t="s">
        <v>1934</v>
      </c>
      <c r="K68" s="147">
        <v>11</v>
      </c>
      <c r="L68" s="147" t="s">
        <v>1935</v>
      </c>
      <c r="M68" s="147" t="s">
        <v>1402</v>
      </c>
      <c r="N68" s="3">
        <v>3</v>
      </c>
      <c r="O68" s="3" t="s">
        <v>1936</v>
      </c>
      <c r="P68" s="3" t="s">
        <v>1936</v>
      </c>
      <c r="Q68" s="54" t="s">
        <v>36</v>
      </c>
      <c r="R68" s="3">
        <v>6034724</v>
      </c>
      <c r="S68" s="3">
        <v>1817912</v>
      </c>
      <c r="T68" s="3">
        <v>1454329.6</v>
      </c>
      <c r="U68" s="3">
        <v>363582.4</v>
      </c>
      <c r="V68" s="3">
        <v>4216812</v>
      </c>
      <c r="W68" s="61">
        <f t="shared" si="4"/>
        <v>1</v>
      </c>
      <c r="X68" s="61">
        <f t="shared" si="5"/>
        <v>1</v>
      </c>
      <c r="Y68" s="61">
        <f t="shared" si="6"/>
        <v>0</v>
      </c>
      <c r="Z68" s="3">
        <v>0</v>
      </c>
      <c r="AA68" s="3">
        <v>0</v>
      </c>
      <c r="AB68" s="3">
        <v>0</v>
      </c>
      <c r="AC68" s="3">
        <v>0</v>
      </c>
      <c r="AD68" s="3">
        <v>1</v>
      </c>
      <c r="AE68" s="3">
        <v>0</v>
      </c>
      <c r="AF68" s="3">
        <v>3</v>
      </c>
      <c r="AG68" s="55"/>
      <c r="AH68" s="68"/>
      <c r="AI68" s="57"/>
      <c r="AJ68" s="57"/>
      <c r="AK68" s="57"/>
      <c r="AL68" s="57"/>
      <c r="AM68" s="55"/>
      <c r="AN68" s="55"/>
      <c r="AO68" s="55"/>
      <c r="AP68" s="306">
        <v>0</v>
      </c>
      <c r="AQ68" s="60">
        <f t="shared" si="14"/>
        <v>0</v>
      </c>
      <c r="AR68" s="60">
        <f t="shared" si="12"/>
        <v>0</v>
      </c>
      <c r="AS68" s="63">
        <f t="shared" si="13"/>
        <v>0</v>
      </c>
      <c r="AT68" s="60" t="s">
        <v>425</v>
      </c>
      <c r="AU68" s="53"/>
      <c r="AV68" s="53"/>
      <c r="AW68" s="53">
        <v>2.5</v>
      </c>
      <c r="AX68" s="53"/>
      <c r="AY68" s="53"/>
      <c r="AZ68" s="53"/>
      <c r="BA68" s="53"/>
      <c r="BB68" s="53"/>
      <c r="BC68" s="53"/>
      <c r="BD68" s="53">
        <v>1</v>
      </c>
      <c r="BE68" s="53"/>
      <c r="BF68" s="53"/>
      <c r="BG68" s="53">
        <v>1</v>
      </c>
      <c r="BH68" s="53"/>
      <c r="BI68" s="53"/>
      <c r="BJ68" s="53"/>
      <c r="BK68" s="53"/>
      <c r="BL68" s="53">
        <v>1</v>
      </c>
      <c r="BM68" s="53"/>
      <c r="BN68" s="53"/>
      <c r="BO68" s="53"/>
      <c r="BP68" s="53"/>
      <c r="BQ68" s="53"/>
      <c r="BR68" s="53">
        <v>1</v>
      </c>
    </row>
    <row r="69" spans="1:70" s="50" customFormat="1" ht="45">
      <c r="A69" s="53">
        <v>68</v>
      </c>
      <c r="B69" s="3" t="s">
        <v>51</v>
      </c>
      <c r="C69" s="53" t="s">
        <v>1312</v>
      </c>
      <c r="D69" s="3" t="s">
        <v>1937</v>
      </c>
      <c r="E69" s="147">
        <v>11453036</v>
      </c>
      <c r="F69" s="3" t="s">
        <v>1938</v>
      </c>
      <c r="G69" s="3" t="s">
        <v>1939</v>
      </c>
      <c r="H69" s="3" t="s">
        <v>1940</v>
      </c>
      <c r="I69" s="3"/>
      <c r="J69" s="321" t="s">
        <v>1941</v>
      </c>
      <c r="K69" s="147">
        <v>8</v>
      </c>
      <c r="L69" s="147" t="s">
        <v>1942</v>
      </c>
      <c r="M69" s="147" t="s">
        <v>1402</v>
      </c>
      <c r="N69" s="3">
        <v>3</v>
      </c>
      <c r="O69" s="3" t="s">
        <v>26</v>
      </c>
      <c r="P69" s="3" t="s">
        <v>2176</v>
      </c>
      <c r="Q69" s="3" t="s">
        <v>1405</v>
      </c>
      <c r="R69" s="3">
        <v>3041000</v>
      </c>
      <c r="S69" s="3">
        <v>633400</v>
      </c>
      <c r="T69" s="3">
        <v>506720</v>
      </c>
      <c r="U69" s="3">
        <v>126680</v>
      </c>
      <c r="V69" s="3">
        <v>2407600</v>
      </c>
      <c r="W69" s="61">
        <f t="shared" si="4"/>
        <v>1</v>
      </c>
      <c r="X69" s="61">
        <f t="shared" si="5"/>
        <v>1</v>
      </c>
      <c r="Y69" s="61">
        <f t="shared" si="6"/>
        <v>0</v>
      </c>
      <c r="Z69" s="3">
        <v>0</v>
      </c>
      <c r="AA69" s="3">
        <v>0</v>
      </c>
      <c r="AB69" s="3">
        <v>0</v>
      </c>
      <c r="AC69" s="3">
        <v>0</v>
      </c>
      <c r="AD69" s="3">
        <v>1</v>
      </c>
      <c r="AE69" s="3">
        <v>0</v>
      </c>
      <c r="AF69" s="3">
        <v>3</v>
      </c>
      <c r="AG69" s="55" t="s">
        <v>198</v>
      </c>
      <c r="AH69" s="308">
        <v>42801</v>
      </c>
      <c r="AI69" s="3">
        <v>287940.09999999998</v>
      </c>
      <c r="AJ69" s="57"/>
      <c r="AK69" s="57"/>
      <c r="AL69" s="57"/>
      <c r="AM69" s="55"/>
      <c r="AN69" s="55"/>
      <c r="AO69" s="55"/>
      <c r="AP69" s="306">
        <v>71985.03</v>
      </c>
      <c r="AQ69" s="60">
        <f t="shared" si="14"/>
        <v>287940.09999999998</v>
      </c>
      <c r="AR69" s="60">
        <f t="shared" si="12"/>
        <v>359925.13</v>
      </c>
      <c r="AS69" s="63">
        <f t="shared" si="13"/>
        <v>56.824302178718035</v>
      </c>
      <c r="AT69" s="60" t="s">
        <v>425</v>
      </c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>
        <v>1</v>
      </c>
      <c r="BH69" s="53"/>
      <c r="BI69" s="53"/>
      <c r="BJ69" s="53"/>
      <c r="BK69" s="53"/>
      <c r="BL69" s="53">
        <v>1</v>
      </c>
      <c r="BM69" s="53"/>
      <c r="BN69" s="53"/>
      <c r="BO69" s="53"/>
      <c r="BP69" s="53"/>
      <c r="BQ69" s="53"/>
      <c r="BR69" s="53"/>
    </row>
    <row r="70" spans="1:70" s="50" customFormat="1" ht="30">
      <c r="A70" s="53">
        <v>69</v>
      </c>
      <c r="B70" s="3" t="s">
        <v>51</v>
      </c>
      <c r="C70" s="147" t="s">
        <v>1312</v>
      </c>
      <c r="D70" s="3" t="s">
        <v>1975</v>
      </c>
      <c r="E70" s="147">
        <v>11451037</v>
      </c>
      <c r="F70" s="3" t="s">
        <v>1976</v>
      </c>
      <c r="G70" s="3" t="s">
        <v>1945</v>
      </c>
      <c r="H70" s="3" t="s">
        <v>189</v>
      </c>
      <c r="I70" s="3"/>
      <c r="J70" s="321" t="s">
        <v>1977</v>
      </c>
      <c r="K70" s="147">
        <v>11</v>
      </c>
      <c r="L70" s="147" t="s">
        <v>1978</v>
      </c>
      <c r="M70" s="147" t="s">
        <v>1212</v>
      </c>
      <c r="N70" s="3">
        <v>1</v>
      </c>
      <c r="O70" s="3" t="s">
        <v>60</v>
      </c>
      <c r="P70" s="3" t="s">
        <v>60</v>
      </c>
      <c r="Q70" s="3" t="s">
        <v>9</v>
      </c>
      <c r="R70" s="3">
        <v>440255</v>
      </c>
      <c r="S70" s="3">
        <v>265255</v>
      </c>
      <c r="T70" s="3">
        <v>265255</v>
      </c>
      <c r="U70" s="3"/>
      <c r="V70" s="3">
        <v>175000</v>
      </c>
      <c r="W70" s="61">
        <f t="shared" si="4"/>
        <v>17</v>
      </c>
      <c r="X70" s="61">
        <f t="shared" si="5"/>
        <v>0</v>
      </c>
      <c r="Y70" s="61">
        <f t="shared" si="6"/>
        <v>17</v>
      </c>
      <c r="Z70" s="3">
        <v>0</v>
      </c>
      <c r="AA70" s="3">
        <v>1</v>
      </c>
      <c r="AB70" s="3">
        <v>0</v>
      </c>
      <c r="AC70" s="3">
        <v>11</v>
      </c>
      <c r="AD70" s="3">
        <v>0</v>
      </c>
      <c r="AE70" s="3">
        <v>5</v>
      </c>
      <c r="AF70" s="3">
        <v>3</v>
      </c>
      <c r="AG70" s="55" t="s">
        <v>198</v>
      </c>
      <c r="AH70" s="308">
        <v>42709</v>
      </c>
      <c r="AI70" s="3">
        <v>53051</v>
      </c>
      <c r="AJ70" s="57"/>
      <c r="AK70" s="57"/>
      <c r="AL70" s="57"/>
      <c r="AM70" s="55"/>
      <c r="AN70" s="55"/>
      <c r="AO70" s="55"/>
      <c r="AP70" s="306">
        <v>0</v>
      </c>
      <c r="AQ70" s="60">
        <f t="shared" si="14"/>
        <v>53051</v>
      </c>
      <c r="AR70" s="60">
        <f t="shared" si="12"/>
        <v>53051</v>
      </c>
      <c r="AS70" s="63">
        <f t="shared" si="13"/>
        <v>20</v>
      </c>
      <c r="AT70" s="60" t="s">
        <v>425</v>
      </c>
      <c r="AU70" s="53"/>
      <c r="AV70" s="53"/>
      <c r="AW70" s="53">
        <v>1.6</v>
      </c>
      <c r="AX70" s="53"/>
      <c r="AY70" s="53"/>
      <c r="AZ70" s="53"/>
      <c r="BA70" s="53">
        <v>3</v>
      </c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>
        <v>1</v>
      </c>
      <c r="BM70" s="53">
        <v>8</v>
      </c>
      <c r="BN70" s="53">
        <v>6</v>
      </c>
      <c r="BO70" s="53"/>
      <c r="BP70" s="53"/>
      <c r="BQ70" s="53"/>
      <c r="BR70" s="53"/>
    </row>
    <row r="71" spans="1:70" s="50" customFormat="1" ht="30">
      <c r="A71" s="53">
        <v>70</v>
      </c>
      <c r="B71" s="3" t="s">
        <v>51</v>
      </c>
      <c r="C71" s="147" t="s">
        <v>1312</v>
      </c>
      <c r="D71" s="3" t="s">
        <v>1990</v>
      </c>
      <c r="E71" s="147">
        <v>11452038</v>
      </c>
      <c r="F71" s="3" t="s">
        <v>1991</v>
      </c>
      <c r="G71" s="3" t="s">
        <v>1992</v>
      </c>
      <c r="H71" s="3" t="s">
        <v>1993</v>
      </c>
      <c r="I71" s="3">
        <v>9848432793</v>
      </c>
      <c r="J71" s="321" t="s">
        <v>1994</v>
      </c>
      <c r="K71" s="147">
        <v>11</v>
      </c>
      <c r="L71" s="147" t="s">
        <v>1999</v>
      </c>
      <c r="M71" s="147" t="s">
        <v>1402</v>
      </c>
      <c r="N71" s="3">
        <v>2</v>
      </c>
      <c r="O71" s="3" t="s">
        <v>1403</v>
      </c>
      <c r="P71" s="3" t="s">
        <v>1403</v>
      </c>
      <c r="Q71" s="3" t="s">
        <v>9</v>
      </c>
      <c r="R71" s="3">
        <v>7372499.9500000002</v>
      </c>
      <c r="S71" s="3">
        <v>3995500</v>
      </c>
      <c r="T71" s="3">
        <v>3196400</v>
      </c>
      <c r="U71" s="3">
        <v>799100</v>
      </c>
      <c r="V71" s="3">
        <v>3376999.95</v>
      </c>
      <c r="W71" s="61">
        <f t="shared" si="4"/>
        <v>12</v>
      </c>
      <c r="X71" s="61">
        <f t="shared" si="5"/>
        <v>6</v>
      </c>
      <c r="Y71" s="61">
        <f t="shared" si="6"/>
        <v>6</v>
      </c>
      <c r="Z71" s="3">
        <v>0</v>
      </c>
      <c r="AA71" s="3">
        <v>0</v>
      </c>
      <c r="AB71" s="3">
        <v>5</v>
      </c>
      <c r="AC71" s="3">
        <v>5</v>
      </c>
      <c r="AD71" s="3">
        <v>1</v>
      </c>
      <c r="AE71" s="3">
        <v>1</v>
      </c>
      <c r="AF71" s="3">
        <v>3</v>
      </c>
      <c r="AG71" s="55" t="s">
        <v>198</v>
      </c>
      <c r="AH71" s="308">
        <v>42709</v>
      </c>
      <c r="AI71" s="3">
        <v>799100</v>
      </c>
      <c r="AJ71" s="57"/>
      <c r="AK71" s="57"/>
      <c r="AL71" s="57"/>
      <c r="AM71" s="55"/>
      <c r="AN71" s="55"/>
      <c r="AO71" s="55"/>
      <c r="AP71" s="306">
        <v>0</v>
      </c>
      <c r="AQ71" s="60">
        <f t="shared" si="14"/>
        <v>799100</v>
      </c>
      <c r="AR71" s="60">
        <f t="shared" si="12"/>
        <v>799100</v>
      </c>
      <c r="AS71" s="63">
        <f t="shared" si="13"/>
        <v>20</v>
      </c>
      <c r="AT71" s="60" t="s">
        <v>425</v>
      </c>
      <c r="AU71" s="53"/>
      <c r="AV71" s="53"/>
      <c r="AW71" s="53">
        <v>260</v>
      </c>
      <c r="AX71" s="53"/>
      <c r="AY71" s="53"/>
      <c r="AZ71" s="53"/>
      <c r="BA71" s="53"/>
      <c r="BB71" s="53">
        <v>12</v>
      </c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>
        <v>100</v>
      </c>
      <c r="BN71" s="53"/>
      <c r="BO71" s="53"/>
      <c r="BP71" s="53"/>
      <c r="BQ71" s="53"/>
      <c r="BR71" s="53">
        <v>2</v>
      </c>
    </row>
    <row r="72" spans="1:70" s="50" customFormat="1" ht="30">
      <c r="A72" s="53">
        <v>71</v>
      </c>
      <c r="B72" s="3" t="s">
        <v>51</v>
      </c>
      <c r="C72" s="147" t="s">
        <v>1312</v>
      </c>
      <c r="D72" s="3" t="s">
        <v>2046</v>
      </c>
      <c r="E72" s="147">
        <v>11453040</v>
      </c>
      <c r="F72" s="3" t="s">
        <v>2047</v>
      </c>
      <c r="G72" s="3" t="s">
        <v>2048</v>
      </c>
      <c r="H72" s="3" t="s">
        <v>2049</v>
      </c>
      <c r="I72" s="3">
        <v>9858054786</v>
      </c>
      <c r="J72" s="321" t="s">
        <v>2050</v>
      </c>
      <c r="K72" s="147">
        <v>12</v>
      </c>
      <c r="L72" s="147" t="s">
        <v>2051</v>
      </c>
      <c r="M72" s="147" t="s">
        <v>1402</v>
      </c>
      <c r="N72" s="3">
        <v>3</v>
      </c>
      <c r="O72" s="3" t="s">
        <v>1403</v>
      </c>
      <c r="P72" s="3" t="s">
        <v>1403</v>
      </c>
      <c r="Q72" s="54" t="s">
        <v>36</v>
      </c>
      <c r="R72" s="3">
        <v>7574191</v>
      </c>
      <c r="S72" s="3">
        <v>3002798.45</v>
      </c>
      <c r="T72" s="3">
        <v>2402238.7599999998</v>
      </c>
      <c r="U72" s="3">
        <v>600559.68999999994</v>
      </c>
      <c r="V72" s="3">
        <v>4571392.55</v>
      </c>
      <c r="W72" s="61">
        <f t="shared" si="4"/>
        <v>5</v>
      </c>
      <c r="X72" s="61">
        <f t="shared" si="5"/>
        <v>3</v>
      </c>
      <c r="Y72" s="61">
        <f t="shared" si="6"/>
        <v>2</v>
      </c>
      <c r="Z72" s="3">
        <v>0</v>
      </c>
      <c r="AA72" s="3">
        <v>0</v>
      </c>
      <c r="AB72" s="3">
        <v>2</v>
      </c>
      <c r="AC72" s="3">
        <v>0</v>
      </c>
      <c r="AD72" s="3">
        <v>1</v>
      </c>
      <c r="AE72" s="3">
        <v>2</v>
      </c>
      <c r="AF72" s="3">
        <v>3</v>
      </c>
      <c r="AG72" s="55" t="s">
        <v>198</v>
      </c>
      <c r="AH72" s="308">
        <v>42772</v>
      </c>
      <c r="AI72" s="3">
        <v>600559.68999999994</v>
      </c>
      <c r="AJ72" s="57"/>
      <c r="AK72" s="57"/>
      <c r="AL72" s="57"/>
      <c r="AM72" s="55"/>
      <c r="AN72" s="55"/>
      <c r="AO72" s="55"/>
      <c r="AP72" s="306"/>
      <c r="AQ72" s="60">
        <f t="shared" si="14"/>
        <v>600559.68999999994</v>
      </c>
      <c r="AR72" s="60">
        <f t="shared" si="12"/>
        <v>600559.68999999994</v>
      </c>
      <c r="AS72" s="63">
        <f t="shared" si="13"/>
        <v>19.999999999999996</v>
      </c>
      <c r="AT72" s="60" t="s">
        <v>425</v>
      </c>
      <c r="AU72" s="53" t="s">
        <v>173</v>
      </c>
      <c r="AV72" s="53">
        <v>9</v>
      </c>
      <c r="AW72" s="53"/>
      <c r="AX72" s="53"/>
      <c r="AY72" s="53"/>
      <c r="AZ72" s="53"/>
      <c r="BA72" s="53"/>
      <c r="BB72" s="53"/>
      <c r="BC72" s="53"/>
      <c r="BD72" s="53">
        <v>1</v>
      </c>
      <c r="BE72" s="53"/>
      <c r="BF72" s="53"/>
      <c r="BG72" s="53">
        <v>1</v>
      </c>
      <c r="BH72" s="53"/>
      <c r="BI72" s="53"/>
      <c r="BJ72" s="53"/>
      <c r="BK72" s="53"/>
      <c r="BL72" s="53">
        <v>1</v>
      </c>
      <c r="BM72" s="53"/>
      <c r="BN72" s="53"/>
      <c r="BO72" s="53"/>
      <c r="BP72" s="53"/>
      <c r="BQ72" s="53"/>
      <c r="BR72" s="53"/>
    </row>
    <row r="73" spans="1:70" s="50" customFormat="1" ht="30">
      <c r="A73" s="53">
        <v>72</v>
      </c>
      <c r="B73" s="3" t="s">
        <v>51</v>
      </c>
      <c r="C73" s="147" t="s">
        <v>1312</v>
      </c>
      <c r="D73" s="3" t="s">
        <v>2052</v>
      </c>
      <c r="E73" s="147">
        <v>11453041</v>
      </c>
      <c r="F73" s="3" t="s">
        <v>2053</v>
      </c>
      <c r="G73" s="3" t="s">
        <v>2054</v>
      </c>
      <c r="H73" s="3" t="s">
        <v>2055</v>
      </c>
      <c r="I73" s="3">
        <v>9858036677</v>
      </c>
      <c r="J73" s="321" t="s">
        <v>2050</v>
      </c>
      <c r="K73" s="147">
        <v>11</v>
      </c>
      <c r="L73" s="147" t="s">
        <v>2056</v>
      </c>
      <c r="M73" s="147" t="s">
        <v>1402</v>
      </c>
      <c r="N73" s="3">
        <v>3</v>
      </c>
      <c r="O73" s="3" t="s">
        <v>86</v>
      </c>
      <c r="P73" s="3" t="s">
        <v>2017</v>
      </c>
      <c r="Q73" s="54" t="s">
        <v>36</v>
      </c>
      <c r="R73" s="3">
        <v>34563404</v>
      </c>
      <c r="S73" s="3">
        <v>6569217.7599999998</v>
      </c>
      <c r="T73" s="3">
        <v>5255374.21</v>
      </c>
      <c r="U73" s="3">
        <v>1313843.55</v>
      </c>
      <c r="V73" s="3">
        <v>27994186.239999998</v>
      </c>
      <c r="W73" s="61">
        <f t="shared" ref="W73:W150" si="15">X73+Y73</f>
        <v>5</v>
      </c>
      <c r="X73" s="61">
        <f t="shared" ref="X73:X150" si="16">Z73+AB73+AD73</f>
        <v>4</v>
      </c>
      <c r="Y73" s="61">
        <f t="shared" ref="Y73:Y150" si="17">AA73+AC73+AE73</f>
        <v>1</v>
      </c>
      <c r="Z73" s="3">
        <v>0</v>
      </c>
      <c r="AA73" s="3">
        <v>0</v>
      </c>
      <c r="AB73" s="3">
        <v>0</v>
      </c>
      <c r="AC73" s="3">
        <v>0</v>
      </c>
      <c r="AD73" s="3">
        <v>4</v>
      </c>
      <c r="AE73" s="3">
        <v>1</v>
      </c>
      <c r="AF73" s="3">
        <v>3</v>
      </c>
      <c r="AG73" s="55"/>
      <c r="AH73" s="68"/>
      <c r="AI73" s="57"/>
      <c r="AJ73" s="57"/>
      <c r="AK73" s="57"/>
      <c r="AL73" s="57"/>
      <c r="AM73" s="55"/>
      <c r="AN73" s="55"/>
      <c r="AO73" s="55"/>
      <c r="AP73" s="306"/>
      <c r="AQ73" s="60">
        <f t="shared" si="14"/>
        <v>0</v>
      </c>
      <c r="AR73" s="60">
        <f t="shared" si="12"/>
        <v>0</v>
      </c>
      <c r="AS73" s="63">
        <f t="shared" si="13"/>
        <v>0</v>
      </c>
      <c r="AT73" s="60" t="s">
        <v>425</v>
      </c>
      <c r="AU73" s="53" t="s">
        <v>173</v>
      </c>
      <c r="AV73" s="53">
        <v>10</v>
      </c>
      <c r="AW73" s="53">
        <v>500</v>
      </c>
      <c r="AX73" s="53"/>
      <c r="AY73" s="53"/>
      <c r="AZ73" s="53"/>
      <c r="BA73" s="53"/>
      <c r="BB73" s="53"/>
      <c r="BC73" s="53"/>
      <c r="BD73" s="53">
        <v>1</v>
      </c>
      <c r="BE73" s="53">
        <v>500</v>
      </c>
      <c r="BF73" s="53"/>
      <c r="BG73" s="53">
        <v>1</v>
      </c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</row>
    <row r="74" spans="1:70" s="50" customFormat="1" ht="30">
      <c r="A74" s="53">
        <v>73</v>
      </c>
      <c r="B74" s="3" t="s">
        <v>51</v>
      </c>
      <c r="C74" s="147" t="s">
        <v>1312</v>
      </c>
      <c r="D74" s="3" t="s">
        <v>2057</v>
      </c>
      <c r="E74" s="147">
        <v>11453042</v>
      </c>
      <c r="F74" s="3" t="s">
        <v>2058</v>
      </c>
      <c r="G74" s="3" t="s">
        <v>2059</v>
      </c>
      <c r="H74" s="3" t="s">
        <v>1940</v>
      </c>
      <c r="I74" s="3" t="s">
        <v>2060</v>
      </c>
      <c r="J74" s="321" t="s">
        <v>2043</v>
      </c>
      <c r="K74" s="147">
        <v>12</v>
      </c>
      <c r="L74" s="147" t="s">
        <v>2056</v>
      </c>
      <c r="M74" s="147" t="s">
        <v>1402</v>
      </c>
      <c r="N74" s="3">
        <v>3</v>
      </c>
      <c r="O74" s="3" t="s">
        <v>61</v>
      </c>
      <c r="P74" s="3" t="s">
        <v>61</v>
      </c>
      <c r="Q74" s="54" t="s">
        <v>36</v>
      </c>
      <c r="R74" s="3">
        <v>29013256.620000001</v>
      </c>
      <c r="S74" s="3">
        <v>6723087.0899999999</v>
      </c>
      <c r="T74" s="3">
        <v>5378469.6699999999</v>
      </c>
      <c r="U74" s="3">
        <v>1344617.42</v>
      </c>
      <c r="V74" s="3">
        <v>22290169.739999998</v>
      </c>
      <c r="W74" s="61">
        <f t="shared" si="15"/>
        <v>4</v>
      </c>
      <c r="X74" s="61">
        <f t="shared" si="16"/>
        <v>4</v>
      </c>
      <c r="Y74" s="61">
        <f t="shared" si="17"/>
        <v>0</v>
      </c>
      <c r="Z74" s="3">
        <v>0</v>
      </c>
      <c r="AA74" s="3">
        <v>0</v>
      </c>
      <c r="AB74" s="3">
        <v>0</v>
      </c>
      <c r="AC74" s="3">
        <v>0</v>
      </c>
      <c r="AD74" s="3">
        <v>4</v>
      </c>
      <c r="AE74" s="3">
        <v>0</v>
      </c>
      <c r="AF74" s="3"/>
      <c r="AG74" s="55" t="s">
        <v>198</v>
      </c>
      <c r="AH74" s="308">
        <v>42733</v>
      </c>
      <c r="AI74" s="3">
        <v>1344617.42</v>
      </c>
      <c r="AJ74" s="57"/>
      <c r="AK74" s="57"/>
      <c r="AL74" s="57"/>
      <c r="AM74" s="55"/>
      <c r="AN74" s="55"/>
      <c r="AO74" s="55"/>
      <c r="AP74" s="306"/>
      <c r="AQ74" s="60">
        <f t="shared" si="14"/>
        <v>1344617.42</v>
      </c>
      <c r="AR74" s="60">
        <f t="shared" si="12"/>
        <v>1344617.42</v>
      </c>
      <c r="AS74" s="63">
        <f t="shared" si="13"/>
        <v>20.000000029748239</v>
      </c>
      <c r="AT74" s="60" t="s">
        <v>425</v>
      </c>
      <c r="AU74" s="53" t="s">
        <v>173</v>
      </c>
      <c r="AV74" s="53">
        <v>40</v>
      </c>
      <c r="AW74" s="53"/>
      <c r="AX74" s="53"/>
      <c r="AY74" s="53"/>
      <c r="AZ74" s="53"/>
      <c r="BA74" s="53"/>
      <c r="BB74" s="53"/>
      <c r="BC74" s="53"/>
      <c r="BD74" s="53">
        <v>1</v>
      </c>
      <c r="BE74" s="53"/>
      <c r="BF74" s="53"/>
      <c r="BG74" s="53">
        <v>1</v>
      </c>
      <c r="BH74" s="53"/>
      <c r="BI74" s="53"/>
      <c r="BJ74" s="53"/>
      <c r="BK74" s="53"/>
      <c r="BL74" s="53">
        <v>2</v>
      </c>
      <c r="BM74" s="53"/>
      <c r="BN74" s="53"/>
      <c r="BO74" s="53"/>
      <c r="BP74" s="53"/>
      <c r="BQ74" s="53"/>
      <c r="BR74" s="53"/>
    </row>
    <row r="75" spans="1:70" s="50" customFormat="1" ht="30">
      <c r="A75" s="53">
        <v>74</v>
      </c>
      <c r="B75" s="3" t="s">
        <v>51</v>
      </c>
      <c r="C75" s="147" t="s">
        <v>1312</v>
      </c>
      <c r="D75" s="3" t="s">
        <v>2078</v>
      </c>
      <c r="E75" s="147">
        <v>11453043</v>
      </c>
      <c r="F75" s="3" t="s">
        <v>2079</v>
      </c>
      <c r="G75" s="3" t="s">
        <v>2080</v>
      </c>
      <c r="H75" s="3" t="s">
        <v>2081</v>
      </c>
      <c r="I75" s="3">
        <v>9858021786</v>
      </c>
      <c r="J75" s="321" t="s">
        <v>2082</v>
      </c>
      <c r="K75" s="147">
        <v>12</v>
      </c>
      <c r="L75" s="147" t="s">
        <v>2083</v>
      </c>
      <c r="M75" s="147" t="s">
        <v>1402</v>
      </c>
      <c r="N75" s="3">
        <v>3</v>
      </c>
      <c r="O75" s="3" t="s">
        <v>97</v>
      </c>
      <c r="P75" s="3" t="s">
        <v>42</v>
      </c>
      <c r="Q75" s="54" t="s">
        <v>36</v>
      </c>
      <c r="R75" s="3">
        <v>13012795.060000001</v>
      </c>
      <c r="S75" s="3">
        <v>3893125.07</v>
      </c>
      <c r="T75" s="228">
        <f>S75*80%</f>
        <v>3114500.0559999999</v>
      </c>
      <c r="U75" s="3">
        <f>S75*20%</f>
        <v>778625.01399999997</v>
      </c>
      <c r="V75" s="3">
        <v>9119670.0500000007</v>
      </c>
      <c r="W75" s="61">
        <f t="shared" si="15"/>
        <v>1</v>
      </c>
      <c r="X75" s="61">
        <f t="shared" si="16"/>
        <v>0</v>
      </c>
      <c r="Y75" s="61">
        <f t="shared" si="17"/>
        <v>1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1</v>
      </c>
      <c r="AF75" s="3">
        <v>3</v>
      </c>
      <c r="AG75" s="55" t="s">
        <v>198</v>
      </c>
      <c r="AH75" s="308">
        <v>42772</v>
      </c>
      <c r="AI75" s="3">
        <v>700000</v>
      </c>
      <c r="AJ75" s="57"/>
      <c r="AK75" s="57"/>
      <c r="AL75" s="57"/>
      <c r="AM75" s="55"/>
      <c r="AN75" s="55"/>
      <c r="AO75" s="55"/>
      <c r="AP75" s="306"/>
      <c r="AQ75" s="60">
        <f t="shared" si="14"/>
        <v>700000</v>
      </c>
      <c r="AR75" s="60">
        <f t="shared" si="12"/>
        <v>700000</v>
      </c>
      <c r="AS75" s="63">
        <f t="shared" si="13"/>
        <v>17.980413868388769</v>
      </c>
      <c r="AT75" s="60" t="s">
        <v>425</v>
      </c>
      <c r="AU75" s="53"/>
      <c r="AV75" s="53"/>
      <c r="AW75" s="53"/>
      <c r="AX75" s="53"/>
      <c r="AY75" s="53"/>
      <c r="AZ75" s="53"/>
      <c r="BA75" s="53"/>
      <c r="BB75" s="53"/>
      <c r="BC75" s="53"/>
      <c r="BD75" s="53">
        <v>1</v>
      </c>
      <c r="BE75" s="53"/>
      <c r="BF75" s="53"/>
      <c r="BG75" s="53">
        <v>1</v>
      </c>
      <c r="BH75" s="53"/>
      <c r="BI75" s="53"/>
      <c r="BJ75" s="53"/>
      <c r="BK75" s="53"/>
      <c r="BL75" s="53">
        <v>1</v>
      </c>
      <c r="BM75" s="53">
        <v>2000</v>
      </c>
      <c r="BN75" s="53"/>
      <c r="BO75" s="53"/>
      <c r="BP75" s="53"/>
      <c r="BQ75" s="53"/>
      <c r="BR75" s="53"/>
    </row>
    <row r="76" spans="1:70" s="50" customFormat="1" ht="30">
      <c r="A76" s="53">
        <v>75</v>
      </c>
      <c r="B76" s="3" t="s">
        <v>51</v>
      </c>
      <c r="C76" s="147" t="s">
        <v>1312</v>
      </c>
      <c r="D76" s="3" t="s">
        <v>2109</v>
      </c>
      <c r="E76" s="147">
        <v>11453044</v>
      </c>
      <c r="F76" s="3" t="s">
        <v>2110</v>
      </c>
      <c r="G76" s="3" t="s">
        <v>2111</v>
      </c>
      <c r="H76" s="3" t="s">
        <v>2112</v>
      </c>
      <c r="I76" s="3">
        <v>9846103103</v>
      </c>
      <c r="J76" s="321" t="s">
        <v>2113</v>
      </c>
      <c r="K76" s="147">
        <v>12</v>
      </c>
      <c r="L76" s="147" t="s">
        <v>2012</v>
      </c>
      <c r="M76" s="147" t="s">
        <v>1402</v>
      </c>
      <c r="N76" s="3">
        <v>3</v>
      </c>
      <c r="O76" s="3" t="s">
        <v>86</v>
      </c>
      <c r="P76" s="3" t="s">
        <v>86</v>
      </c>
      <c r="Q76" s="54" t="s">
        <v>36</v>
      </c>
      <c r="R76" s="3">
        <v>19592988.280000001</v>
      </c>
      <c r="S76" s="3">
        <v>9896024.1400000006</v>
      </c>
      <c r="T76" s="3">
        <v>7916819.3099999996</v>
      </c>
      <c r="U76" s="3">
        <v>1979204.83</v>
      </c>
      <c r="V76" s="3">
        <v>9696964.1400000006</v>
      </c>
      <c r="W76" s="3">
        <v>8</v>
      </c>
      <c r="X76" s="3">
        <v>5</v>
      </c>
      <c r="Y76" s="3">
        <v>3</v>
      </c>
      <c r="Z76" s="3">
        <v>1</v>
      </c>
      <c r="AA76" s="3">
        <v>1</v>
      </c>
      <c r="AB76" s="3">
        <v>2</v>
      </c>
      <c r="AC76" s="3">
        <v>0</v>
      </c>
      <c r="AD76" s="3">
        <v>2</v>
      </c>
      <c r="AE76" s="3">
        <v>2</v>
      </c>
      <c r="AF76" s="3">
        <v>3</v>
      </c>
      <c r="AG76" s="55"/>
      <c r="AH76" s="68"/>
      <c r="AI76" s="57"/>
      <c r="AJ76" s="57"/>
      <c r="AK76" s="57"/>
      <c r="AL76" s="57"/>
      <c r="AM76" s="55"/>
      <c r="AN76" s="55"/>
      <c r="AO76" s="55"/>
      <c r="AP76" s="306"/>
      <c r="AQ76" s="60">
        <f t="shared" si="14"/>
        <v>0</v>
      </c>
      <c r="AR76" s="60">
        <f t="shared" si="12"/>
        <v>0</v>
      </c>
      <c r="AS76" s="63">
        <f t="shared" si="13"/>
        <v>0</v>
      </c>
      <c r="AT76" s="60" t="s">
        <v>425</v>
      </c>
      <c r="AU76" s="53"/>
      <c r="AV76" s="53"/>
      <c r="AW76" s="53">
        <v>500</v>
      </c>
      <c r="AX76" s="53"/>
      <c r="AY76" s="53"/>
      <c r="AZ76" s="53"/>
      <c r="BA76" s="53"/>
      <c r="BB76" s="53"/>
      <c r="BC76" s="53"/>
      <c r="BD76" s="53">
        <v>1</v>
      </c>
      <c r="BE76" s="53">
        <v>500</v>
      </c>
      <c r="BF76" s="53"/>
      <c r="BG76" s="53">
        <v>1</v>
      </c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</row>
    <row r="77" spans="1:70" s="50" customFormat="1" ht="30">
      <c r="A77" s="53">
        <v>76</v>
      </c>
      <c r="B77" s="3" t="s">
        <v>51</v>
      </c>
      <c r="C77" s="147" t="s">
        <v>1312</v>
      </c>
      <c r="D77" s="3" t="s">
        <v>2157</v>
      </c>
      <c r="E77" s="147">
        <v>11453045</v>
      </c>
      <c r="F77" s="3" t="s">
        <v>2158</v>
      </c>
      <c r="G77" s="3" t="s">
        <v>2162</v>
      </c>
      <c r="H77" s="3" t="s">
        <v>2159</v>
      </c>
      <c r="I77" s="3">
        <v>9851086279</v>
      </c>
      <c r="J77" s="321" t="s">
        <v>321</v>
      </c>
      <c r="K77" s="147">
        <v>11</v>
      </c>
      <c r="L77" s="147" t="s">
        <v>2390</v>
      </c>
      <c r="M77" s="147" t="s">
        <v>1402</v>
      </c>
      <c r="N77" s="3">
        <v>3</v>
      </c>
      <c r="O77" s="3" t="s">
        <v>45</v>
      </c>
      <c r="P77" s="3" t="s">
        <v>45</v>
      </c>
      <c r="Q77" s="54" t="s">
        <v>89</v>
      </c>
      <c r="R77" s="3">
        <v>119081523.36999999</v>
      </c>
      <c r="S77" s="3">
        <v>29497501.092999995</v>
      </c>
      <c r="T77" s="312">
        <f>S77*0.8</f>
        <v>23598000.874399997</v>
      </c>
      <c r="U77" s="312">
        <f>S77*0.2</f>
        <v>5899500.2185999993</v>
      </c>
      <c r="V77" s="3">
        <v>89584022</v>
      </c>
      <c r="W77" s="3">
        <v>2</v>
      </c>
      <c r="X77" s="3">
        <v>1</v>
      </c>
      <c r="Y77" s="3">
        <v>1</v>
      </c>
      <c r="Z77" s="3"/>
      <c r="AA77" s="3"/>
      <c r="AB77" s="3"/>
      <c r="AC77" s="3"/>
      <c r="AD77" s="3">
        <v>1</v>
      </c>
      <c r="AE77" s="3">
        <v>1</v>
      </c>
      <c r="AF77" s="3">
        <v>3</v>
      </c>
      <c r="AG77" s="55"/>
      <c r="AH77" s="68"/>
      <c r="AI77" s="57"/>
      <c r="AJ77" s="57"/>
      <c r="AK77" s="57"/>
      <c r="AL77" s="57"/>
      <c r="AM77" s="55"/>
      <c r="AN77" s="55"/>
      <c r="AO77" s="55"/>
      <c r="AP77" s="306"/>
      <c r="AQ77" s="60">
        <f t="shared" si="14"/>
        <v>0</v>
      </c>
      <c r="AR77" s="60">
        <f t="shared" si="12"/>
        <v>0</v>
      </c>
      <c r="AS77" s="63">
        <f t="shared" si="13"/>
        <v>0</v>
      </c>
      <c r="AT77" s="60" t="s">
        <v>425</v>
      </c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>
        <v>3000</v>
      </c>
      <c r="BI77" s="53"/>
      <c r="BJ77" s="53"/>
      <c r="BK77" s="53"/>
      <c r="BL77" s="53"/>
      <c r="BM77" s="53"/>
      <c r="BN77" s="53"/>
      <c r="BO77" s="53"/>
      <c r="BP77" s="53"/>
      <c r="BQ77" s="53"/>
      <c r="BR77" s="53"/>
    </row>
    <row r="78" spans="1:70" s="50" customFormat="1" ht="30">
      <c r="A78" s="53">
        <v>77</v>
      </c>
      <c r="B78" s="3" t="s">
        <v>51</v>
      </c>
      <c r="C78" s="147" t="s">
        <v>2178</v>
      </c>
      <c r="D78" s="3" t="s">
        <v>2574</v>
      </c>
      <c r="E78" s="147">
        <v>11552046</v>
      </c>
      <c r="F78" s="3" t="s">
        <v>2575</v>
      </c>
      <c r="G78" s="3" t="s">
        <v>217</v>
      </c>
      <c r="H78" s="3" t="s">
        <v>2576</v>
      </c>
      <c r="I78" s="3">
        <v>9822510651</v>
      </c>
      <c r="J78" s="321" t="s">
        <v>2447</v>
      </c>
      <c r="K78" s="147">
        <v>8</v>
      </c>
      <c r="L78" s="147" t="s">
        <v>2103</v>
      </c>
      <c r="M78" s="147" t="s">
        <v>1212</v>
      </c>
      <c r="N78" s="147">
        <v>2</v>
      </c>
      <c r="O78" s="3" t="s">
        <v>1403</v>
      </c>
      <c r="P78" s="3" t="s">
        <v>1403</v>
      </c>
      <c r="Q78" s="3" t="s">
        <v>9</v>
      </c>
      <c r="R78" s="3">
        <v>9555053.4199999999</v>
      </c>
      <c r="S78" s="3">
        <v>5170589.18</v>
      </c>
      <c r="T78" s="3">
        <v>4136471.34</v>
      </c>
      <c r="U78" s="3">
        <v>1034117.84</v>
      </c>
      <c r="V78" s="3">
        <v>4384464.24</v>
      </c>
      <c r="W78" s="3">
        <v>20</v>
      </c>
      <c r="X78" s="3">
        <v>0</v>
      </c>
      <c r="Y78" s="3">
        <v>20</v>
      </c>
      <c r="Z78" s="3">
        <v>0</v>
      </c>
      <c r="AA78" s="3">
        <v>0</v>
      </c>
      <c r="AB78" s="3">
        <v>0</v>
      </c>
      <c r="AC78" s="3">
        <v>20</v>
      </c>
      <c r="AD78" s="3">
        <v>0</v>
      </c>
      <c r="AE78" s="3">
        <v>0</v>
      </c>
      <c r="AF78" s="3">
        <v>2</v>
      </c>
      <c r="AG78" s="55"/>
      <c r="AH78" s="68"/>
      <c r="AI78" s="57"/>
      <c r="AJ78" s="57"/>
      <c r="AK78" s="57"/>
      <c r="AL78" s="57"/>
      <c r="AM78" s="55"/>
      <c r="AN78" s="55"/>
      <c r="AO78" s="55"/>
      <c r="AP78" s="306"/>
      <c r="AQ78" s="60">
        <f t="shared" si="14"/>
        <v>0</v>
      </c>
      <c r="AR78" s="60">
        <f t="shared" si="12"/>
        <v>0</v>
      </c>
      <c r="AS78" s="63">
        <f t="shared" si="13"/>
        <v>0</v>
      </c>
      <c r="AT78" s="60" t="s">
        <v>425</v>
      </c>
      <c r="AU78" s="53"/>
      <c r="AV78" s="53"/>
      <c r="AW78" s="53">
        <v>150</v>
      </c>
      <c r="AX78" s="53"/>
      <c r="AY78" s="53"/>
      <c r="AZ78" s="53"/>
      <c r="BA78" s="53">
        <v>76</v>
      </c>
      <c r="BB78" s="53"/>
      <c r="BC78" s="53"/>
      <c r="BD78" s="53"/>
      <c r="BE78" s="53"/>
      <c r="BF78" s="53"/>
      <c r="BG78" s="53"/>
      <c r="BH78" s="53"/>
      <c r="BI78" s="53">
        <v>15</v>
      </c>
      <c r="BJ78" s="53"/>
      <c r="BK78" s="53"/>
      <c r="BL78" s="53">
        <v>2</v>
      </c>
      <c r="BM78" s="53">
        <v>152</v>
      </c>
      <c r="BN78" s="53">
        <v>4</v>
      </c>
      <c r="BO78" s="53"/>
      <c r="BP78" s="53">
        <v>15</v>
      </c>
      <c r="BQ78" s="53"/>
      <c r="BR78" s="53">
        <v>1</v>
      </c>
    </row>
    <row r="79" spans="1:70" s="50" customFormat="1" ht="30">
      <c r="A79" s="53">
        <v>78</v>
      </c>
      <c r="B79" s="3" t="s">
        <v>51</v>
      </c>
      <c r="C79" s="147" t="s">
        <v>2178</v>
      </c>
      <c r="D79" s="3" t="s">
        <v>2577</v>
      </c>
      <c r="E79" s="147">
        <v>11553047</v>
      </c>
      <c r="F79" s="3" t="s">
        <v>2578</v>
      </c>
      <c r="G79" s="3" t="s">
        <v>2579</v>
      </c>
      <c r="H79" s="3" t="s">
        <v>2580</v>
      </c>
      <c r="I79" s="3">
        <v>9848205438</v>
      </c>
      <c r="J79" s="321" t="s">
        <v>2447</v>
      </c>
      <c r="K79" s="147">
        <v>9</v>
      </c>
      <c r="L79" s="147" t="s">
        <v>2581</v>
      </c>
      <c r="M79" s="147" t="s">
        <v>1402</v>
      </c>
      <c r="N79" s="3">
        <v>3</v>
      </c>
      <c r="O79" s="3" t="s">
        <v>1403</v>
      </c>
      <c r="P79" s="3" t="s">
        <v>1403</v>
      </c>
      <c r="Q79" s="54" t="s">
        <v>36</v>
      </c>
      <c r="R79" s="3">
        <v>5756546.4000000004</v>
      </c>
      <c r="S79" s="3">
        <v>2178194.2000000002</v>
      </c>
      <c r="T79" s="3">
        <v>1742555.36</v>
      </c>
      <c r="U79" s="3">
        <v>435638.84</v>
      </c>
      <c r="V79" s="3">
        <v>3578352.2</v>
      </c>
      <c r="W79" s="3">
        <v>2</v>
      </c>
      <c r="X79" s="3">
        <v>2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2</v>
      </c>
      <c r="AE79" s="3">
        <v>0</v>
      </c>
      <c r="AF79" s="3">
        <v>3</v>
      </c>
      <c r="AG79" s="55"/>
      <c r="AH79" s="68"/>
      <c r="AI79" s="57"/>
      <c r="AJ79" s="57"/>
      <c r="AK79" s="57"/>
      <c r="AL79" s="57"/>
      <c r="AM79" s="55"/>
      <c r="AN79" s="55"/>
      <c r="AO79" s="55"/>
      <c r="AP79" s="306"/>
      <c r="AQ79" s="60">
        <f t="shared" si="14"/>
        <v>0</v>
      </c>
      <c r="AR79" s="60">
        <f t="shared" si="12"/>
        <v>0</v>
      </c>
      <c r="AS79" s="63">
        <f t="shared" si="13"/>
        <v>0</v>
      </c>
      <c r="AT79" s="60" t="s">
        <v>425</v>
      </c>
      <c r="AU79" s="53"/>
      <c r="AV79" s="53"/>
      <c r="AW79" s="53"/>
      <c r="AX79" s="53"/>
      <c r="AY79" s="53"/>
      <c r="AZ79" s="53"/>
      <c r="BA79" s="53"/>
      <c r="BB79" s="53"/>
      <c r="BC79" s="53"/>
      <c r="BD79" s="53">
        <v>1</v>
      </c>
      <c r="BE79" s="53"/>
      <c r="BF79" s="53"/>
      <c r="BG79" s="53">
        <v>1</v>
      </c>
      <c r="BH79" s="53"/>
      <c r="BI79" s="53"/>
      <c r="BJ79" s="53"/>
      <c r="BK79" s="53"/>
      <c r="BL79" s="53">
        <v>1</v>
      </c>
      <c r="BM79" s="53">
        <v>50</v>
      </c>
      <c r="BN79" s="53"/>
      <c r="BO79" s="53"/>
      <c r="BP79" s="53"/>
      <c r="BQ79" s="53"/>
      <c r="BR79" s="53"/>
    </row>
    <row r="80" spans="1:70" s="50" customFormat="1" ht="30">
      <c r="A80" s="53">
        <v>79</v>
      </c>
      <c r="B80" s="3" t="s">
        <v>51</v>
      </c>
      <c r="C80" s="147" t="s">
        <v>2178</v>
      </c>
      <c r="D80" s="3" t="s">
        <v>2603</v>
      </c>
      <c r="E80" s="147">
        <v>11552048</v>
      </c>
      <c r="F80" s="3" t="s">
        <v>2604</v>
      </c>
      <c r="G80" s="3" t="s">
        <v>2605</v>
      </c>
      <c r="H80" s="3" t="s">
        <v>2606</v>
      </c>
      <c r="I80" s="3">
        <v>9868643509</v>
      </c>
      <c r="J80" s="321" t="s">
        <v>2593</v>
      </c>
      <c r="K80" s="147">
        <v>8</v>
      </c>
      <c r="L80" s="147" t="s">
        <v>2103</v>
      </c>
      <c r="M80" s="147" t="s">
        <v>1212</v>
      </c>
      <c r="N80" s="147">
        <v>2</v>
      </c>
      <c r="O80" s="3" t="s">
        <v>60</v>
      </c>
      <c r="P80" s="3" t="s">
        <v>60</v>
      </c>
      <c r="Q80" s="3" t="s">
        <v>9</v>
      </c>
      <c r="R80" s="3">
        <v>3270330.1</v>
      </c>
      <c r="S80" s="3">
        <v>1695114.57</v>
      </c>
      <c r="T80" s="3">
        <v>1356091.66</v>
      </c>
      <c r="U80" s="3">
        <v>339022.91</v>
      </c>
      <c r="V80" s="3">
        <v>1575215.53</v>
      </c>
      <c r="W80" s="3">
        <v>16</v>
      </c>
      <c r="X80" s="3">
        <v>0</v>
      </c>
      <c r="Y80" s="3">
        <v>16</v>
      </c>
      <c r="Z80" s="3">
        <v>0</v>
      </c>
      <c r="AA80" s="3">
        <v>2</v>
      </c>
      <c r="AB80" s="3">
        <v>0</v>
      </c>
      <c r="AC80" s="3">
        <v>10</v>
      </c>
      <c r="AD80" s="3">
        <v>0</v>
      </c>
      <c r="AE80" s="3">
        <v>4</v>
      </c>
      <c r="AF80" s="3">
        <v>3</v>
      </c>
      <c r="AG80" s="55" t="s">
        <v>198</v>
      </c>
      <c r="AH80" s="308">
        <v>42837</v>
      </c>
      <c r="AI80" s="3">
        <v>339022.91</v>
      </c>
      <c r="AJ80" s="57"/>
      <c r="AK80" s="57"/>
      <c r="AL80" s="57"/>
      <c r="AM80" s="55"/>
      <c r="AN80" s="55"/>
      <c r="AO80" s="55"/>
      <c r="AP80" s="306"/>
      <c r="AQ80" s="60">
        <f t="shared" si="14"/>
        <v>339022.91</v>
      </c>
      <c r="AR80" s="60">
        <f t="shared" si="12"/>
        <v>339022.91</v>
      </c>
      <c r="AS80" s="63">
        <f t="shared" si="13"/>
        <v>19.999999764027748</v>
      </c>
      <c r="AT80" s="60" t="s">
        <v>425</v>
      </c>
      <c r="AU80" s="53" t="s">
        <v>182</v>
      </c>
      <c r="AV80" s="53">
        <v>2000</v>
      </c>
      <c r="AW80" s="53">
        <v>30</v>
      </c>
      <c r="AX80" s="53"/>
      <c r="AY80" s="53"/>
      <c r="AZ80" s="53"/>
      <c r="BA80" s="53">
        <v>16</v>
      </c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>
        <v>1</v>
      </c>
      <c r="BM80" s="53">
        <v>32</v>
      </c>
      <c r="BN80" s="53">
        <v>16</v>
      </c>
      <c r="BO80" s="53"/>
      <c r="BP80" s="53"/>
      <c r="BQ80" s="53"/>
      <c r="BR80" s="53"/>
    </row>
    <row r="81" spans="1:70" s="50" customFormat="1" ht="30">
      <c r="A81" s="53">
        <v>80</v>
      </c>
      <c r="B81" s="3" t="s">
        <v>51</v>
      </c>
      <c r="C81" s="147" t="s">
        <v>2178</v>
      </c>
      <c r="D81" s="3" t="s">
        <v>2616</v>
      </c>
      <c r="E81" s="147">
        <v>11552049</v>
      </c>
      <c r="F81" s="3" t="s">
        <v>2617</v>
      </c>
      <c r="G81" s="3" t="s">
        <v>2618</v>
      </c>
      <c r="H81" s="3" t="s">
        <v>2619</v>
      </c>
      <c r="I81" s="3">
        <v>9868366151</v>
      </c>
      <c r="J81" s="321" t="s">
        <v>2593</v>
      </c>
      <c r="K81" s="147">
        <v>8</v>
      </c>
      <c r="L81" s="147" t="s">
        <v>2103</v>
      </c>
      <c r="M81" s="147" t="s">
        <v>1212</v>
      </c>
      <c r="N81" s="147">
        <v>2</v>
      </c>
      <c r="O81" s="3" t="s">
        <v>1403</v>
      </c>
      <c r="P81" s="3" t="s">
        <v>1403</v>
      </c>
      <c r="Q81" s="3" t="s">
        <v>9</v>
      </c>
      <c r="R81" s="3">
        <v>4691251.3499999996</v>
      </c>
      <c r="S81" s="3">
        <v>2496528.41</v>
      </c>
      <c r="T81" s="3">
        <v>1997222.73</v>
      </c>
      <c r="U81" s="3">
        <v>499305.68</v>
      </c>
      <c r="V81" s="3">
        <v>2194722.94</v>
      </c>
      <c r="W81" s="3">
        <v>21</v>
      </c>
      <c r="X81" s="3">
        <v>0</v>
      </c>
      <c r="Y81" s="3">
        <v>21</v>
      </c>
      <c r="Z81" s="3">
        <v>0</v>
      </c>
      <c r="AA81" s="3">
        <v>2</v>
      </c>
      <c r="AB81" s="3">
        <v>0</v>
      </c>
      <c r="AC81" s="3">
        <v>0</v>
      </c>
      <c r="AD81" s="3">
        <v>0</v>
      </c>
      <c r="AE81" s="3">
        <v>19</v>
      </c>
      <c r="AF81" s="3">
        <v>3</v>
      </c>
      <c r="AG81" s="55"/>
      <c r="AH81" s="68"/>
      <c r="AI81" s="57"/>
      <c r="AJ81" s="57"/>
      <c r="AK81" s="57"/>
      <c r="AL81" s="57"/>
      <c r="AM81" s="55"/>
      <c r="AN81" s="55"/>
      <c r="AO81" s="55"/>
      <c r="AP81" s="306"/>
      <c r="AQ81" s="60">
        <f t="shared" si="14"/>
        <v>0</v>
      </c>
      <c r="AR81" s="60">
        <f t="shared" si="12"/>
        <v>0</v>
      </c>
      <c r="AS81" s="63">
        <f t="shared" si="13"/>
        <v>0</v>
      </c>
      <c r="AT81" s="60" t="s">
        <v>425</v>
      </c>
      <c r="AU81" s="53" t="s">
        <v>173</v>
      </c>
      <c r="AV81" s="53">
        <v>7</v>
      </c>
      <c r="AW81" s="53">
        <v>170</v>
      </c>
      <c r="AX81" s="53"/>
      <c r="AY81" s="53"/>
      <c r="AZ81" s="53"/>
      <c r="BA81" s="53">
        <v>25</v>
      </c>
      <c r="BB81" s="53"/>
      <c r="BC81" s="53"/>
      <c r="BD81" s="53"/>
      <c r="BE81" s="53"/>
      <c r="BF81" s="53"/>
      <c r="BG81" s="53"/>
      <c r="BH81" s="53"/>
      <c r="BI81" s="53">
        <v>3</v>
      </c>
      <c r="BJ81" s="53"/>
      <c r="BK81" s="53"/>
      <c r="BL81" s="53">
        <v>2</v>
      </c>
      <c r="BM81" s="53">
        <v>63</v>
      </c>
      <c r="BN81" s="53"/>
      <c r="BO81" s="53"/>
      <c r="BP81" s="53">
        <v>3</v>
      </c>
      <c r="BQ81" s="53"/>
      <c r="BR81" s="53">
        <v>4</v>
      </c>
    </row>
    <row r="82" spans="1:70" s="50" customFormat="1" ht="45">
      <c r="A82" s="53">
        <v>81</v>
      </c>
      <c r="B82" s="3" t="s">
        <v>51</v>
      </c>
      <c r="C82" s="147" t="s">
        <v>2178</v>
      </c>
      <c r="D82" s="3" t="s">
        <v>2662</v>
      </c>
      <c r="E82" s="147">
        <v>11552050</v>
      </c>
      <c r="F82" s="3" t="s">
        <v>2663</v>
      </c>
      <c r="G82" s="3" t="s">
        <v>2664</v>
      </c>
      <c r="H82" s="3" t="s">
        <v>2665</v>
      </c>
      <c r="I82" s="3">
        <v>9815548378</v>
      </c>
      <c r="J82" s="321" t="s">
        <v>2593</v>
      </c>
      <c r="K82" s="147">
        <v>8</v>
      </c>
      <c r="L82" s="147" t="s">
        <v>2103</v>
      </c>
      <c r="M82" s="147" t="s">
        <v>1212</v>
      </c>
      <c r="N82" s="147">
        <v>2</v>
      </c>
      <c r="O82" s="3" t="s">
        <v>1403</v>
      </c>
      <c r="P82" s="3" t="s">
        <v>1403</v>
      </c>
      <c r="Q82" s="3" t="s">
        <v>9</v>
      </c>
      <c r="R82" s="3">
        <v>3139755.06</v>
      </c>
      <c r="S82" s="3">
        <v>1775820.29</v>
      </c>
      <c r="T82" s="3">
        <v>1420656.23</v>
      </c>
      <c r="U82" s="3">
        <v>355164.06</v>
      </c>
      <c r="V82" s="3">
        <v>1363934.77</v>
      </c>
      <c r="W82" s="3">
        <v>21</v>
      </c>
      <c r="X82" s="3">
        <v>0</v>
      </c>
      <c r="Y82" s="3">
        <v>21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21</v>
      </c>
      <c r="AF82" s="3">
        <v>3</v>
      </c>
      <c r="AG82" s="55"/>
      <c r="AH82" s="68"/>
      <c r="AI82" s="57"/>
      <c r="AJ82" s="57"/>
      <c r="AK82" s="57"/>
      <c r="AL82" s="57"/>
      <c r="AM82" s="55"/>
      <c r="AN82" s="55"/>
      <c r="AO82" s="55"/>
      <c r="AP82" s="306"/>
      <c r="AQ82" s="60">
        <f t="shared" si="14"/>
        <v>0</v>
      </c>
      <c r="AR82" s="60">
        <f t="shared" si="12"/>
        <v>0</v>
      </c>
      <c r="AS82" s="63">
        <f t="shared" si="13"/>
        <v>0</v>
      </c>
      <c r="AT82" s="60" t="s">
        <v>425</v>
      </c>
      <c r="AU82" s="53" t="s">
        <v>173</v>
      </c>
      <c r="AV82" s="53">
        <v>8.33</v>
      </c>
      <c r="AW82" s="53">
        <v>175</v>
      </c>
      <c r="AX82" s="53"/>
      <c r="AY82" s="53"/>
      <c r="AZ82" s="53">
        <v>8.33</v>
      </c>
      <c r="BA82" s="53">
        <v>42</v>
      </c>
      <c r="BB82" s="53"/>
      <c r="BC82" s="53"/>
      <c r="BD82" s="53"/>
      <c r="BE82" s="53"/>
      <c r="BF82" s="53"/>
      <c r="BG82" s="53"/>
      <c r="BH82" s="53"/>
      <c r="BI82" s="53">
        <v>8</v>
      </c>
      <c r="BJ82" s="53">
        <v>1500</v>
      </c>
      <c r="BK82" s="53"/>
      <c r="BL82" s="53">
        <v>2</v>
      </c>
      <c r="BM82" s="53"/>
      <c r="BN82" s="53">
        <v>21</v>
      </c>
      <c r="BO82" s="53"/>
      <c r="BP82" s="53">
        <v>8</v>
      </c>
      <c r="BQ82" s="53"/>
      <c r="BR82" s="53"/>
    </row>
    <row r="83" spans="1:70" s="50" customFormat="1" ht="45">
      <c r="A83" s="53">
        <v>82</v>
      </c>
      <c r="B83" s="3" t="s">
        <v>51</v>
      </c>
      <c r="C83" s="147" t="s">
        <v>2178</v>
      </c>
      <c r="D83" s="3" t="s">
        <v>2666</v>
      </c>
      <c r="E83" s="147">
        <v>11553051</v>
      </c>
      <c r="F83" s="3" t="s">
        <v>2667</v>
      </c>
      <c r="G83" s="3" t="s">
        <v>2668</v>
      </c>
      <c r="H83" s="3" t="s">
        <v>1940</v>
      </c>
      <c r="I83" s="3">
        <v>9858023341</v>
      </c>
      <c r="J83" s="321" t="s">
        <v>2645</v>
      </c>
      <c r="K83" s="147">
        <v>9</v>
      </c>
      <c r="L83" s="147" t="s">
        <v>2669</v>
      </c>
      <c r="M83" s="147" t="s">
        <v>1218</v>
      </c>
      <c r="N83" s="3">
        <v>3</v>
      </c>
      <c r="O83" s="3" t="s">
        <v>1403</v>
      </c>
      <c r="P83" s="3" t="s">
        <v>1403</v>
      </c>
      <c r="Q83" s="3" t="s">
        <v>107</v>
      </c>
      <c r="R83" s="3">
        <v>6428450.0499999998</v>
      </c>
      <c r="S83" s="3">
        <v>3448692.54</v>
      </c>
      <c r="T83" s="3">
        <v>2758954.03</v>
      </c>
      <c r="U83" s="3">
        <v>689738.51</v>
      </c>
      <c r="V83" s="3">
        <v>2979757.51</v>
      </c>
      <c r="W83" s="3">
        <v>220</v>
      </c>
      <c r="X83" s="3">
        <v>63</v>
      </c>
      <c r="Y83" s="3">
        <v>157</v>
      </c>
      <c r="Z83" s="3">
        <v>2</v>
      </c>
      <c r="AA83" s="3">
        <v>4</v>
      </c>
      <c r="AB83" s="3">
        <v>21</v>
      </c>
      <c r="AC83" s="3">
        <v>52</v>
      </c>
      <c r="AD83" s="3">
        <v>40</v>
      </c>
      <c r="AE83" s="3">
        <v>101</v>
      </c>
      <c r="AF83" s="3">
        <v>3</v>
      </c>
      <c r="AG83" s="55"/>
      <c r="AH83" s="68"/>
      <c r="AI83" s="57"/>
      <c r="AJ83" s="57"/>
      <c r="AK83" s="57"/>
      <c r="AL83" s="57"/>
      <c r="AM83" s="55"/>
      <c r="AN83" s="55"/>
      <c r="AO83" s="55"/>
      <c r="AP83" s="306"/>
      <c r="AQ83" s="60">
        <f t="shared" si="14"/>
        <v>0</v>
      </c>
      <c r="AR83" s="60">
        <f t="shared" si="12"/>
        <v>0</v>
      </c>
      <c r="AS83" s="63">
        <f t="shared" si="13"/>
        <v>0</v>
      </c>
      <c r="AT83" s="60" t="s">
        <v>425</v>
      </c>
      <c r="AU83" s="53"/>
      <c r="AV83" s="53"/>
      <c r="AW83" s="53"/>
      <c r="AX83" s="53"/>
      <c r="AY83" s="53"/>
      <c r="AZ83" s="53"/>
      <c r="BA83" s="53"/>
      <c r="BB83" s="53"/>
      <c r="BC83" s="53">
        <v>1</v>
      </c>
      <c r="BD83" s="53"/>
      <c r="BE83" s="53"/>
      <c r="BF83" s="53"/>
      <c r="BG83" s="53"/>
      <c r="BH83" s="53"/>
      <c r="BI83" s="53"/>
      <c r="BJ83" s="53"/>
      <c r="BK83" s="53"/>
      <c r="BL83" s="53">
        <v>1</v>
      </c>
      <c r="BM83" s="53">
        <v>500</v>
      </c>
      <c r="BN83" s="53"/>
      <c r="BO83" s="53"/>
      <c r="BP83" s="53"/>
      <c r="BQ83" s="53"/>
      <c r="BR83" s="53"/>
    </row>
    <row r="84" spans="1:70" s="50" customFormat="1" ht="30">
      <c r="A84" s="53">
        <v>83</v>
      </c>
      <c r="B84" s="3" t="s">
        <v>51</v>
      </c>
      <c r="C84" s="147" t="s">
        <v>2178</v>
      </c>
      <c r="D84" s="3" t="s">
        <v>2730</v>
      </c>
      <c r="E84" s="3">
        <v>11552052</v>
      </c>
      <c r="F84" s="3" t="s">
        <v>2731</v>
      </c>
      <c r="G84" s="3" t="s">
        <v>2732</v>
      </c>
      <c r="H84" s="3" t="s">
        <v>2733</v>
      </c>
      <c r="I84" s="3">
        <v>9848054075</v>
      </c>
      <c r="J84" s="3" t="s">
        <v>2645</v>
      </c>
      <c r="K84" s="3">
        <v>8</v>
      </c>
      <c r="L84" s="3" t="s">
        <v>2103</v>
      </c>
      <c r="M84" s="3" t="s">
        <v>1402</v>
      </c>
      <c r="N84" s="3">
        <v>2</v>
      </c>
      <c r="O84" s="3" t="s">
        <v>60</v>
      </c>
      <c r="P84" s="3" t="s">
        <v>60</v>
      </c>
      <c r="Q84" s="3" t="s">
        <v>9</v>
      </c>
      <c r="R84" s="3">
        <v>4323741.58</v>
      </c>
      <c r="S84" s="3">
        <v>1927270.79</v>
      </c>
      <c r="T84" s="3">
        <v>1541816.63</v>
      </c>
      <c r="U84" s="3">
        <v>385454.16</v>
      </c>
      <c r="V84" s="3">
        <v>2396470.79</v>
      </c>
      <c r="W84" s="3">
        <v>1</v>
      </c>
      <c r="X84" s="3">
        <v>1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1</v>
      </c>
      <c r="AE84" s="3">
        <v>0</v>
      </c>
      <c r="AF84" s="3">
        <v>3</v>
      </c>
      <c r="AG84" s="55"/>
      <c r="AH84" s="68"/>
      <c r="AI84" s="57"/>
      <c r="AJ84" s="57"/>
      <c r="AK84" s="57"/>
      <c r="AL84" s="57"/>
      <c r="AM84" s="55"/>
      <c r="AN84" s="55"/>
      <c r="AO84" s="55"/>
      <c r="AP84" s="306"/>
      <c r="AQ84" s="60">
        <f t="shared" si="14"/>
        <v>0</v>
      </c>
      <c r="AR84" s="60">
        <f t="shared" si="12"/>
        <v>0</v>
      </c>
      <c r="AS84" s="63"/>
      <c r="AT84" s="60" t="s">
        <v>425</v>
      </c>
      <c r="AU84" s="53" t="s">
        <v>182</v>
      </c>
      <c r="AV84" s="53">
        <v>500</v>
      </c>
      <c r="AW84" s="53">
        <v>48</v>
      </c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>
        <v>1</v>
      </c>
      <c r="BJ84" s="53"/>
      <c r="BK84" s="53"/>
      <c r="BL84" s="53">
        <v>1</v>
      </c>
      <c r="BM84" s="53"/>
      <c r="BN84" s="53"/>
      <c r="BO84" s="53"/>
      <c r="BP84" s="53"/>
      <c r="BQ84" s="53"/>
      <c r="BR84" s="53"/>
    </row>
    <row r="85" spans="1:70" s="50" customFormat="1" ht="45">
      <c r="A85" s="53">
        <v>84</v>
      </c>
      <c r="B85" s="3" t="s">
        <v>51</v>
      </c>
      <c r="C85" s="147" t="s">
        <v>2178</v>
      </c>
      <c r="D85" s="3" t="s">
        <v>2734</v>
      </c>
      <c r="E85" s="3">
        <v>11552053</v>
      </c>
      <c r="F85" s="3" t="s">
        <v>2735</v>
      </c>
      <c r="G85" s="3" t="s">
        <v>2736</v>
      </c>
      <c r="H85" s="3" t="s">
        <v>2737</v>
      </c>
      <c r="I85" s="3">
        <v>9858020806</v>
      </c>
      <c r="J85" s="3" t="s">
        <v>2523</v>
      </c>
      <c r="K85" s="3">
        <v>7</v>
      </c>
      <c r="L85" s="3" t="s">
        <v>2103</v>
      </c>
      <c r="M85" s="3" t="s">
        <v>1402</v>
      </c>
      <c r="N85" s="3">
        <v>2</v>
      </c>
      <c r="O85" s="3" t="s">
        <v>60</v>
      </c>
      <c r="P85" s="3" t="s">
        <v>60</v>
      </c>
      <c r="Q85" s="3" t="s">
        <v>9</v>
      </c>
      <c r="R85" s="3">
        <v>10665160.109999999</v>
      </c>
      <c r="S85" s="3">
        <v>4455290.8</v>
      </c>
      <c r="T85" s="3">
        <v>3564232.64</v>
      </c>
      <c r="U85" s="3">
        <v>891058.16</v>
      </c>
      <c r="V85" s="3">
        <v>6209869.3099999996</v>
      </c>
      <c r="W85" s="3">
        <v>2</v>
      </c>
      <c r="X85" s="3">
        <v>1</v>
      </c>
      <c r="Y85" s="3">
        <v>1</v>
      </c>
      <c r="Z85" s="3">
        <v>0</v>
      </c>
      <c r="AA85" s="3">
        <v>0</v>
      </c>
      <c r="AB85" s="3">
        <v>1</v>
      </c>
      <c r="AC85" s="3">
        <v>1</v>
      </c>
      <c r="AD85" s="3">
        <v>0</v>
      </c>
      <c r="AE85" s="3">
        <v>0</v>
      </c>
      <c r="AF85" s="3">
        <v>3</v>
      </c>
      <c r="AG85" s="55"/>
      <c r="AH85" s="68"/>
      <c r="AI85" s="57"/>
      <c r="AJ85" s="57"/>
      <c r="AK85" s="57"/>
      <c r="AL85" s="57"/>
      <c r="AM85" s="55"/>
      <c r="AN85" s="55"/>
      <c r="AO85" s="55"/>
      <c r="AP85" s="306"/>
      <c r="AQ85" s="60">
        <f t="shared" si="14"/>
        <v>0</v>
      </c>
      <c r="AR85" s="60">
        <f t="shared" si="12"/>
        <v>0</v>
      </c>
      <c r="AS85" s="63"/>
      <c r="AT85" s="60" t="s">
        <v>425</v>
      </c>
      <c r="AU85" s="53" t="s">
        <v>182</v>
      </c>
      <c r="AV85" s="53">
        <v>2250</v>
      </c>
      <c r="AW85" s="53">
        <v>13</v>
      </c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>
        <v>2</v>
      </c>
      <c r="BJ85" s="53">
        <v>1000</v>
      </c>
      <c r="BK85" s="53"/>
      <c r="BL85" s="53">
        <v>1</v>
      </c>
      <c r="BM85" s="53">
        <v>40</v>
      </c>
      <c r="BN85" s="53"/>
      <c r="BO85" s="53"/>
      <c r="BP85" s="53"/>
      <c r="BQ85" s="53"/>
      <c r="BR85" s="53"/>
    </row>
    <row r="86" spans="1:70" s="50" customFormat="1" ht="45">
      <c r="A86" s="53">
        <v>85</v>
      </c>
      <c r="B86" s="54" t="s">
        <v>52</v>
      </c>
      <c r="C86" s="53" t="s">
        <v>58</v>
      </c>
      <c r="D86" s="54" t="s">
        <v>417</v>
      </c>
      <c r="E86" s="66">
        <v>12241001</v>
      </c>
      <c r="F86" s="75" t="s">
        <v>918</v>
      </c>
      <c r="G86" s="54" t="s">
        <v>213</v>
      </c>
      <c r="H86" s="59" t="s">
        <v>214</v>
      </c>
      <c r="I86" s="58">
        <v>9844879540</v>
      </c>
      <c r="J86" s="321" t="s">
        <v>2391</v>
      </c>
      <c r="K86" s="147">
        <v>15</v>
      </c>
      <c r="L86" s="147" t="s">
        <v>323</v>
      </c>
      <c r="M86" s="53" t="s">
        <v>1212</v>
      </c>
      <c r="N86" s="53">
        <v>1</v>
      </c>
      <c r="O86" s="198" t="s">
        <v>1403</v>
      </c>
      <c r="P86" s="198" t="s">
        <v>1403</v>
      </c>
      <c r="Q86" s="54" t="s">
        <v>9</v>
      </c>
      <c r="R86" s="57">
        <f t="shared" ref="R86:R116" si="18">S86+V86</f>
        <v>1175750</v>
      </c>
      <c r="S86" s="71">
        <v>762240</v>
      </c>
      <c r="T86" s="60">
        <f t="shared" ref="T86:T91" si="19">S86*100%</f>
        <v>762240</v>
      </c>
      <c r="U86" s="60"/>
      <c r="V86" s="71">
        <v>413510</v>
      </c>
      <c r="W86" s="61">
        <f t="shared" si="15"/>
        <v>27</v>
      </c>
      <c r="X86" s="61">
        <f t="shared" si="16"/>
        <v>13</v>
      </c>
      <c r="Y86" s="61">
        <f t="shared" si="17"/>
        <v>14</v>
      </c>
      <c r="Z86" s="3">
        <v>1</v>
      </c>
      <c r="AA86" s="3">
        <v>2</v>
      </c>
      <c r="AB86" s="3">
        <v>3</v>
      </c>
      <c r="AC86" s="3">
        <v>2</v>
      </c>
      <c r="AD86" s="3">
        <v>9</v>
      </c>
      <c r="AE86" s="3">
        <v>10</v>
      </c>
      <c r="AF86" s="62">
        <v>3</v>
      </c>
      <c r="AG86" s="55" t="s">
        <v>198</v>
      </c>
      <c r="AH86" s="305">
        <v>42296</v>
      </c>
      <c r="AI86" s="306">
        <v>152448</v>
      </c>
      <c r="AJ86" s="57" t="s">
        <v>199</v>
      </c>
      <c r="AK86" s="305">
        <v>42505</v>
      </c>
      <c r="AL86" s="306">
        <v>472742</v>
      </c>
      <c r="AM86" s="55" t="s">
        <v>200</v>
      </c>
      <c r="AN86" s="308">
        <v>42696</v>
      </c>
      <c r="AO86" s="3">
        <v>131979</v>
      </c>
      <c r="AP86" s="306">
        <v>0</v>
      </c>
      <c r="AQ86" s="60">
        <f t="shared" si="14"/>
        <v>757169</v>
      </c>
      <c r="AR86" s="60">
        <f t="shared" si="12"/>
        <v>757169</v>
      </c>
      <c r="AS86" s="63">
        <f t="shared" si="13"/>
        <v>99.334723971452561</v>
      </c>
      <c r="AT86" s="60" t="s">
        <v>424</v>
      </c>
      <c r="AU86" s="64" t="s">
        <v>173</v>
      </c>
      <c r="AV86" s="53">
        <v>8</v>
      </c>
      <c r="AW86" s="53">
        <v>220</v>
      </c>
      <c r="AX86" s="53"/>
      <c r="AY86" s="53"/>
      <c r="AZ86" s="53">
        <v>8</v>
      </c>
      <c r="BA86" s="53"/>
      <c r="BB86" s="53"/>
      <c r="BC86" s="53"/>
      <c r="BD86" s="53"/>
      <c r="BE86" s="53"/>
      <c r="BF86" s="53"/>
      <c r="BG86" s="53"/>
      <c r="BH86" s="53"/>
      <c r="BI86" s="53">
        <v>2</v>
      </c>
      <c r="BJ86" s="53"/>
      <c r="BK86" s="53"/>
      <c r="BL86" s="53"/>
      <c r="BM86" s="53">
        <v>27</v>
      </c>
      <c r="BN86" s="53">
        <v>2</v>
      </c>
      <c r="BO86" s="53"/>
      <c r="BP86" s="53">
        <v>2</v>
      </c>
      <c r="BQ86" s="53"/>
      <c r="BR86" s="53"/>
    </row>
    <row r="87" spans="1:70" s="50" customFormat="1" ht="30">
      <c r="A87" s="53">
        <v>86</v>
      </c>
      <c r="B87" s="54" t="s">
        <v>52</v>
      </c>
      <c r="C87" s="53" t="s">
        <v>58</v>
      </c>
      <c r="D87" s="54" t="s">
        <v>623</v>
      </c>
      <c r="E87" s="66">
        <v>12241002</v>
      </c>
      <c r="F87" s="75" t="s">
        <v>624</v>
      </c>
      <c r="G87" s="59" t="s">
        <v>1019</v>
      </c>
      <c r="H87" s="59" t="s">
        <v>1089</v>
      </c>
      <c r="I87" s="58">
        <v>9848200978</v>
      </c>
      <c r="J87" s="321" t="s">
        <v>2392</v>
      </c>
      <c r="K87" s="147">
        <v>12</v>
      </c>
      <c r="L87" s="147" t="s">
        <v>1232</v>
      </c>
      <c r="M87" s="53" t="s">
        <v>1212</v>
      </c>
      <c r="N87" s="53">
        <v>1</v>
      </c>
      <c r="O87" s="198" t="s">
        <v>1403</v>
      </c>
      <c r="P87" s="198" t="s">
        <v>1403</v>
      </c>
      <c r="Q87" s="54" t="s">
        <v>9</v>
      </c>
      <c r="R87" s="57">
        <f t="shared" si="18"/>
        <v>1612560</v>
      </c>
      <c r="S87" s="60">
        <v>798560</v>
      </c>
      <c r="T87" s="60">
        <f t="shared" si="19"/>
        <v>798560</v>
      </c>
      <c r="U87" s="60"/>
      <c r="V87" s="60">
        <v>814000</v>
      </c>
      <c r="W87" s="61">
        <f t="shared" si="15"/>
        <v>25</v>
      </c>
      <c r="X87" s="61">
        <f t="shared" si="16"/>
        <v>0</v>
      </c>
      <c r="Y87" s="61">
        <f t="shared" si="17"/>
        <v>25</v>
      </c>
      <c r="Z87" s="3">
        <v>0</v>
      </c>
      <c r="AA87" s="3">
        <v>0</v>
      </c>
      <c r="AB87" s="3">
        <v>0</v>
      </c>
      <c r="AC87" s="3">
        <v>25</v>
      </c>
      <c r="AD87" s="3">
        <v>0</v>
      </c>
      <c r="AE87" s="3">
        <v>0</v>
      </c>
      <c r="AF87" s="62">
        <v>3</v>
      </c>
      <c r="AG87" s="55" t="s">
        <v>198</v>
      </c>
      <c r="AH87" s="305">
        <v>42072</v>
      </c>
      <c r="AI87" s="306">
        <v>159712</v>
      </c>
      <c r="AJ87" s="57" t="s">
        <v>199</v>
      </c>
      <c r="AK87" s="305">
        <v>42170</v>
      </c>
      <c r="AL87" s="306">
        <v>580503</v>
      </c>
      <c r="AM87" s="72" t="s">
        <v>200</v>
      </c>
      <c r="AN87" s="305">
        <v>42445</v>
      </c>
      <c r="AO87" s="306">
        <v>57135.5</v>
      </c>
      <c r="AP87" s="306">
        <v>0</v>
      </c>
      <c r="AQ87" s="60">
        <f t="shared" si="14"/>
        <v>797350.5</v>
      </c>
      <c r="AR87" s="60">
        <f t="shared" si="12"/>
        <v>797350.5</v>
      </c>
      <c r="AS87" s="63">
        <f t="shared" si="13"/>
        <v>99.848539871769177</v>
      </c>
      <c r="AT87" s="60" t="s">
        <v>424</v>
      </c>
      <c r="AU87" s="64" t="s">
        <v>173</v>
      </c>
      <c r="AV87" s="53">
        <v>8.4</v>
      </c>
      <c r="AW87" s="53">
        <v>113.6</v>
      </c>
      <c r="AX87" s="53"/>
      <c r="AY87" s="53"/>
      <c r="AZ87" s="53">
        <v>8.4</v>
      </c>
      <c r="BA87" s="53"/>
      <c r="BB87" s="53"/>
      <c r="BC87" s="53"/>
      <c r="BD87" s="53"/>
      <c r="BE87" s="53"/>
      <c r="BF87" s="53"/>
      <c r="BG87" s="53"/>
      <c r="BH87" s="53"/>
      <c r="BI87" s="53">
        <v>5</v>
      </c>
      <c r="BJ87" s="53"/>
      <c r="BK87" s="53">
        <v>500</v>
      </c>
      <c r="BL87" s="53"/>
      <c r="BM87" s="53">
        <v>25</v>
      </c>
      <c r="BN87" s="53">
        <v>5</v>
      </c>
      <c r="BO87" s="53"/>
      <c r="BP87" s="53">
        <v>5</v>
      </c>
      <c r="BQ87" s="53"/>
      <c r="BR87" s="53">
        <v>2</v>
      </c>
    </row>
    <row r="88" spans="1:70" s="50" customFormat="1" ht="30">
      <c r="A88" s="53">
        <v>87</v>
      </c>
      <c r="B88" s="54" t="s">
        <v>52</v>
      </c>
      <c r="C88" s="53" t="s">
        <v>58</v>
      </c>
      <c r="D88" s="54" t="s">
        <v>949</v>
      </c>
      <c r="E88" s="66">
        <v>12241003</v>
      </c>
      <c r="F88" s="75" t="s">
        <v>948</v>
      </c>
      <c r="G88" s="59" t="s">
        <v>215</v>
      </c>
      <c r="H88" s="59" t="s">
        <v>216</v>
      </c>
      <c r="I88" s="58">
        <v>9800538796</v>
      </c>
      <c r="J88" s="321" t="s">
        <v>2363</v>
      </c>
      <c r="K88" s="147">
        <v>13</v>
      </c>
      <c r="L88" s="147" t="s">
        <v>2365</v>
      </c>
      <c r="M88" s="53" t="s">
        <v>1212</v>
      </c>
      <c r="N88" s="53">
        <v>1</v>
      </c>
      <c r="O88" s="198" t="s">
        <v>1403</v>
      </c>
      <c r="P88" s="198" t="s">
        <v>1403</v>
      </c>
      <c r="Q88" s="54" t="s">
        <v>9</v>
      </c>
      <c r="R88" s="57">
        <f t="shared" si="18"/>
        <v>703545</v>
      </c>
      <c r="S88" s="60">
        <v>396345</v>
      </c>
      <c r="T88" s="60">
        <f t="shared" si="19"/>
        <v>396345</v>
      </c>
      <c r="U88" s="60"/>
      <c r="V88" s="60">
        <v>307200</v>
      </c>
      <c r="W88" s="61">
        <f t="shared" si="15"/>
        <v>27</v>
      </c>
      <c r="X88" s="61">
        <f t="shared" si="16"/>
        <v>2</v>
      </c>
      <c r="Y88" s="61">
        <f t="shared" si="17"/>
        <v>25</v>
      </c>
      <c r="Z88" s="3">
        <v>0</v>
      </c>
      <c r="AA88" s="3">
        <v>1</v>
      </c>
      <c r="AB88" s="3">
        <v>2</v>
      </c>
      <c r="AC88" s="3">
        <v>24</v>
      </c>
      <c r="AD88" s="3">
        <v>0</v>
      </c>
      <c r="AE88" s="3">
        <v>0</v>
      </c>
      <c r="AF88" s="62">
        <v>3</v>
      </c>
      <c r="AG88" s="55" t="s">
        <v>198</v>
      </c>
      <c r="AH88" s="305">
        <v>42024</v>
      </c>
      <c r="AI88" s="306">
        <v>79269</v>
      </c>
      <c r="AJ88" s="57" t="s">
        <v>199</v>
      </c>
      <c r="AK88" s="305">
        <v>42242</v>
      </c>
      <c r="AL88" s="306">
        <v>187916</v>
      </c>
      <c r="AM88" s="55" t="s">
        <v>200</v>
      </c>
      <c r="AN88" s="305">
        <v>42464</v>
      </c>
      <c r="AO88" s="306">
        <v>120460</v>
      </c>
      <c r="AP88" s="306">
        <v>0</v>
      </c>
      <c r="AQ88" s="60">
        <f t="shared" si="14"/>
        <v>387645</v>
      </c>
      <c r="AR88" s="60">
        <f t="shared" si="12"/>
        <v>387645</v>
      </c>
      <c r="AS88" s="63">
        <f t="shared" si="13"/>
        <v>97.804942663588548</v>
      </c>
      <c r="AT88" s="60" t="s">
        <v>424</v>
      </c>
      <c r="AU88" s="64" t="s">
        <v>173</v>
      </c>
      <c r="AV88" s="53">
        <v>8.6999999999999993</v>
      </c>
      <c r="AW88" s="53">
        <v>163.5</v>
      </c>
      <c r="AX88" s="53"/>
      <c r="AY88" s="53"/>
      <c r="AZ88" s="53">
        <v>8.6999999999999993</v>
      </c>
      <c r="BA88" s="53"/>
      <c r="BB88" s="53"/>
      <c r="BC88" s="53"/>
      <c r="BD88" s="53"/>
      <c r="BE88" s="53"/>
      <c r="BF88" s="53"/>
      <c r="BG88" s="53"/>
      <c r="BH88" s="53"/>
      <c r="BI88" s="53">
        <v>5</v>
      </c>
      <c r="BJ88" s="53"/>
      <c r="BK88" s="53">
        <v>30</v>
      </c>
      <c r="BL88" s="53"/>
      <c r="BM88" s="53">
        <v>30</v>
      </c>
      <c r="BN88" s="53"/>
      <c r="BO88" s="53">
        <v>5</v>
      </c>
      <c r="BP88" s="53">
        <v>5</v>
      </c>
      <c r="BQ88" s="53"/>
      <c r="BR88" s="53"/>
    </row>
    <row r="89" spans="1:70" s="50" customFormat="1" ht="30">
      <c r="A89" s="53">
        <v>88</v>
      </c>
      <c r="B89" s="54" t="s">
        <v>52</v>
      </c>
      <c r="C89" s="53" t="s">
        <v>58</v>
      </c>
      <c r="D89" s="54" t="s">
        <v>625</v>
      </c>
      <c r="E89" s="66">
        <v>12241004</v>
      </c>
      <c r="F89" s="75" t="s">
        <v>626</v>
      </c>
      <c r="G89" s="59" t="s">
        <v>217</v>
      </c>
      <c r="H89" s="59" t="s">
        <v>218</v>
      </c>
      <c r="I89" s="58">
        <v>9814529782</v>
      </c>
      <c r="J89" s="321" t="s">
        <v>2363</v>
      </c>
      <c r="K89" s="147">
        <v>12</v>
      </c>
      <c r="L89" s="147" t="s">
        <v>2364</v>
      </c>
      <c r="M89" s="53" t="s">
        <v>1212</v>
      </c>
      <c r="N89" s="53">
        <v>1</v>
      </c>
      <c r="O89" s="198" t="s">
        <v>1403</v>
      </c>
      <c r="P89" s="198" t="s">
        <v>1403</v>
      </c>
      <c r="Q89" s="54" t="s">
        <v>9</v>
      </c>
      <c r="R89" s="57">
        <f t="shared" si="18"/>
        <v>792560</v>
      </c>
      <c r="S89" s="60">
        <v>479600</v>
      </c>
      <c r="T89" s="60">
        <f t="shared" si="19"/>
        <v>479600</v>
      </c>
      <c r="U89" s="60"/>
      <c r="V89" s="60">
        <v>312960</v>
      </c>
      <c r="W89" s="61">
        <f t="shared" si="15"/>
        <v>21</v>
      </c>
      <c r="X89" s="61">
        <f t="shared" si="16"/>
        <v>2</v>
      </c>
      <c r="Y89" s="61">
        <f t="shared" si="17"/>
        <v>19</v>
      </c>
      <c r="Z89" s="3">
        <v>0</v>
      </c>
      <c r="AA89" s="3">
        <v>0</v>
      </c>
      <c r="AB89" s="3">
        <v>2</v>
      </c>
      <c r="AC89" s="3">
        <v>19</v>
      </c>
      <c r="AD89" s="3">
        <v>0</v>
      </c>
      <c r="AE89" s="3">
        <v>0</v>
      </c>
      <c r="AF89" s="62">
        <v>3</v>
      </c>
      <c r="AG89" s="55" t="s">
        <v>198</v>
      </c>
      <c r="AH89" s="305">
        <v>42004</v>
      </c>
      <c r="AI89" s="306">
        <v>95920</v>
      </c>
      <c r="AJ89" s="57" t="s">
        <v>199</v>
      </c>
      <c r="AK89" s="305">
        <v>42201</v>
      </c>
      <c r="AL89" s="306">
        <v>271746.37</v>
      </c>
      <c r="AM89" s="55" t="s">
        <v>200</v>
      </c>
      <c r="AN89" s="305">
        <v>42445</v>
      </c>
      <c r="AO89" s="306">
        <v>104795.6</v>
      </c>
      <c r="AP89" s="306">
        <v>0</v>
      </c>
      <c r="AQ89" s="60">
        <f t="shared" si="14"/>
        <v>472461.97</v>
      </c>
      <c r="AR89" s="60">
        <f t="shared" si="12"/>
        <v>472461.97</v>
      </c>
      <c r="AS89" s="63">
        <f t="shared" si="13"/>
        <v>98.511670141784819</v>
      </c>
      <c r="AT89" s="60" t="s">
        <v>424</v>
      </c>
      <c r="AU89" s="64" t="s">
        <v>173</v>
      </c>
      <c r="AV89" s="53">
        <v>8.93</v>
      </c>
      <c r="AW89" s="53">
        <v>75</v>
      </c>
      <c r="AX89" s="53"/>
      <c r="AY89" s="53"/>
      <c r="AZ89" s="53">
        <v>8.93</v>
      </c>
      <c r="BA89" s="53"/>
      <c r="BB89" s="53"/>
      <c r="BC89" s="53"/>
      <c r="BD89" s="53"/>
      <c r="BE89" s="53"/>
      <c r="BF89" s="53"/>
      <c r="BG89" s="53"/>
      <c r="BH89" s="53"/>
      <c r="BI89" s="53">
        <v>5</v>
      </c>
      <c r="BJ89" s="53"/>
      <c r="BK89" s="53">
        <v>30</v>
      </c>
      <c r="BL89" s="53"/>
      <c r="BM89" s="53">
        <v>42</v>
      </c>
      <c r="BN89" s="53"/>
      <c r="BO89" s="53">
        <v>5</v>
      </c>
      <c r="BP89" s="53">
        <v>5</v>
      </c>
      <c r="BQ89" s="53"/>
      <c r="BR89" s="53"/>
    </row>
    <row r="90" spans="1:70" s="50" customFormat="1">
      <c r="A90" s="53">
        <v>89</v>
      </c>
      <c r="B90" s="54" t="s">
        <v>52</v>
      </c>
      <c r="C90" s="53" t="s">
        <v>58</v>
      </c>
      <c r="D90" s="54" t="s">
        <v>627</v>
      </c>
      <c r="E90" s="66">
        <v>12241005</v>
      </c>
      <c r="F90" s="75" t="s">
        <v>950</v>
      </c>
      <c r="G90" s="59" t="s">
        <v>219</v>
      </c>
      <c r="H90" s="59" t="s">
        <v>220</v>
      </c>
      <c r="I90" s="58">
        <v>9848130381</v>
      </c>
      <c r="J90" s="321" t="s">
        <v>2363</v>
      </c>
      <c r="K90" s="147">
        <v>12</v>
      </c>
      <c r="L90" s="147" t="s">
        <v>2364</v>
      </c>
      <c r="M90" s="53" t="s">
        <v>1212</v>
      </c>
      <c r="N90" s="53">
        <v>1</v>
      </c>
      <c r="O90" s="198" t="s">
        <v>1403</v>
      </c>
      <c r="P90" s="198" t="s">
        <v>1403</v>
      </c>
      <c r="Q90" s="54" t="s">
        <v>9</v>
      </c>
      <c r="R90" s="57">
        <f t="shared" si="18"/>
        <v>799805</v>
      </c>
      <c r="S90" s="60">
        <v>502805</v>
      </c>
      <c r="T90" s="60">
        <f t="shared" si="19"/>
        <v>502805</v>
      </c>
      <c r="U90" s="60"/>
      <c r="V90" s="60">
        <v>297000</v>
      </c>
      <c r="W90" s="61">
        <f t="shared" si="15"/>
        <v>27</v>
      </c>
      <c r="X90" s="61">
        <f t="shared" si="16"/>
        <v>11</v>
      </c>
      <c r="Y90" s="61">
        <f t="shared" si="17"/>
        <v>16</v>
      </c>
      <c r="Z90" s="3">
        <v>0</v>
      </c>
      <c r="AA90" s="3">
        <v>0</v>
      </c>
      <c r="AB90" s="3">
        <v>10</v>
      </c>
      <c r="AC90" s="3">
        <v>16</v>
      </c>
      <c r="AD90" s="3">
        <v>1</v>
      </c>
      <c r="AE90" s="3">
        <v>0</v>
      </c>
      <c r="AF90" s="62">
        <v>3</v>
      </c>
      <c r="AG90" s="55" t="s">
        <v>198</v>
      </c>
      <c r="AH90" s="305">
        <v>42201</v>
      </c>
      <c r="AI90" s="306">
        <v>100561</v>
      </c>
      <c r="AJ90" s="57" t="s">
        <v>199</v>
      </c>
      <c r="AK90" s="305">
        <v>42201</v>
      </c>
      <c r="AL90" s="306">
        <v>316514</v>
      </c>
      <c r="AM90" s="55" t="s">
        <v>200</v>
      </c>
      <c r="AN90" s="305">
        <v>42445</v>
      </c>
      <c r="AO90" s="306">
        <v>81384.53</v>
      </c>
      <c r="AP90" s="306">
        <v>0</v>
      </c>
      <c r="AQ90" s="60">
        <f t="shared" si="14"/>
        <v>498459.53</v>
      </c>
      <c r="AR90" s="60">
        <f t="shared" si="12"/>
        <v>498459.53</v>
      </c>
      <c r="AS90" s="63">
        <f t="shared" si="13"/>
        <v>99.135754417716612</v>
      </c>
      <c r="AT90" s="60" t="s">
        <v>424</v>
      </c>
      <c r="AU90" s="64" t="s">
        <v>173</v>
      </c>
      <c r="AV90" s="53">
        <v>9</v>
      </c>
      <c r="AW90" s="53">
        <v>177.8</v>
      </c>
      <c r="AX90" s="53"/>
      <c r="AY90" s="53"/>
      <c r="AZ90" s="53">
        <v>8.06</v>
      </c>
      <c r="BA90" s="53"/>
      <c r="BB90" s="53"/>
      <c r="BC90" s="53"/>
      <c r="BD90" s="53"/>
      <c r="BE90" s="53"/>
      <c r="BF90" s="53"/>
      <c r="BG90" s="53"/>
      <c r="BH90" s="53"/>
      <c r="BI90" s="53">
        <v>5</v>
      </c>
      <c r="BJ90" s="53"/>
      <c r="BK90" s="53">
        <v>30</v>
      </c>
      <c r="BL90" s="53"/>
      <c r="BM90" s="53">
        <v>27</v>
      </c>
      <c r="BN90" s="53"/>
      <c r="BO90" s="53">
        <v>5</v>
      </c>
      <c r="BP90" s="53">
        <v>5</v>
      </c>
      <c r="BQ90" s="53"/>
      <c r="BR90" s="53"/>
    </row>
    <row r="91" spans="1:70" s="50" customFormat="1" ht="30">
      <c r="A91" s="53">
        <v>90</v>
      </c>
      <c r="B91" s="54" t="s">
        <v>52</v>
      </c>
      <c r="C91" s="53" t="s">
        <v>58</v>
      </c>
      <c r="D91" s="54" t="s">
        <v>724</v>
      </c>
      <c r="E91" s="66">
        <v>12241006</v>
      </c>
      <c r="F91" s="75" t="s">
        <v>865</v>
      </c>
      <c r="G91" s="59" t="s">
        <v>221</v>
      </c>
      <c r="H91" s="59" t="s">
        <v>222</v>
      </c>
      <c r="I91" s="58">
        <v>9804590182</v>
      </c>
      <c r="J91" s="321" t="s">
        <v>2363</v>
      </c>
      <c r="K91" s="147">
        <v>12</v>
      </c>
      <c r="L91" s="147" t="s">
        <v>2364</v>
      </c>
      <c r="M91" s="53" t="s">
        <v>1212</v>
      </c>
      <c r="N91" s="53">
        <v>1</v>
      </c>
      <c r="O91" s="198" t="s">
        <v>1403</v>
      </c>
      <c r="P91" s="198" t="s">
        <v>1403</v>
      </c>
      <c r="Q91" s="54" t="s">
        <v>9</v>
      </c>
      <c r="R91" s="57">
        <f t="shared" si="18"/>
        <v>1093994.5</v>
      </c>
      <c r="S91" s="60">
        <v>435614.5</v>
      </c>
      <c r="T91" s="60">
        <f t="shared" si="19"/>
        <v>435614.5</v>
      </c>
      <c r="U91" s="60"/>
      <c r="V91" s="60">
        <v>658380</v>
      </c>
      <c r="W91" s="61">
        <f t="shared" si="15"/>
        <v>25</v>
      </c>
      <c r="X91" s="61">
        <f t="shared" si="16"/>
        <v>6</v>
      </c>
      <c r="Y91" s="61">
        <f t="shared" si="17"/>
        <v>19</v>
      </c>
      <c r="Z91" s="3">
        <v>0</v>
      </c>
      <c r="AA91" s="3">
        <v>0</v>
      </c>
      <c r="AB91" s="3">
        <v>6</v>
      </c>
      <c r="AC91" s="3">
        <v>19</v>
      </c>
      <c r="AD91" s="3">
        <v>0</v>
      </c>
      <c r="AE91" s="3">
        <v>0</v>
      </c>
      <c r="AF91" s="62">
        <v>3</v>
      </c>
      <c r="AG91" s="55" t="s">
        <v>198</v>
      </c>
      <c r="AH91" s="305">
        <v>42026</v>
      </c>
      <c r="AI91" s="306">
        <v>87122.9</v>
      </c>
      <c r="AJ91" s="57" t="s">
        <v>199</v>
      </c>
      <c r="AK91" s="305">
        <v>42197</v>
      </c>
      <c r="AL91" s="306">
        <v>237776.6</v>
      </c>
      <c r="AM91" s="55" t="s">
        <v>200</v>
      </c>
      <c r="AN91" s="305">
        <v>42445</v>
      </c>
      <c r="AO91" s="306">
        <v>101915</v>
      </c>
      <c r="AP91" s="306">
        <v>0</v>
      </c>
      <c r="AQ91" s="60">
        <f t="shared" si="14"/>
        <v>426814.5</v>
      </c>
      <c r="AR91" s="60">
        <f t="shared" si="12"/>
        <v>426814.5</v>
      </c>
      <c r="AS91" s="63">
        <f t="shared" si="13"/>
        <v>97.979865224871986</v>
      </c>
      <c r="AT91" s="60" t="s">
        <v>424</v>
      </c>
      <c r="AU91" s="64" t="s">
        <v>173</v>
      </c>
      <c r="AV91" s="53">
        <v>8.8000000000000007</v>
      </c>
      <c r="AW91" s="53">
        <v>143.6</v>
      </c>
      <c r="AX91" s="53"/>
      <c r="AY91" s="53"/>
      <c r="AZ91" s="53">
        <v>8.8000000000000007</v>
      </c>
      <c r="BA91" s="53"/>
      <c r="BB91" s="53"/>
      <c r="BC91" s="53"/>
      <c r="BD91" s="53"/>
      <c r="BE91" s="53"/>
      <c r="BF91" s="53"/>
      <c r="BG91" s="53"/>
      <c r="BH91" s="53"/>
      <c r="BI91" s="53">
        <v>5</v>
      </c>
      <c r="BJ91" s="53"/>
      <c r="BK91" s="53"/>
      <c r="BL91" s="53"/>
      <c r="BM91" s="53">
        <v>35</v>
      </c>
      <c r="BN91" s="53">
        <v>3</v>
      </c>
      <c r="BO91" s="53">
        <v>5</v>
      </c>
      <c r="BP91" s="53">
        <v>5</v>
      </c>
      <c r="BQ91" s="53"/>
      <c r="BR91" s="53"/>
    </row>
    <row r="92" spans="1:70" s="50" customFormat="1" ht="30">
      <c r="A92" s="53">
        <v>91</v>
      </c>
      <c r="B92" s="54" t="s">
        <v>52</v>
      </c>
      <c r="C92" s="53" t="s">
        <v>58</v>
      </c>
      <c r="D92" s="54" t="s">
        <v>725</v>
      </c>
      <c r="E92" s="66">
        <v>12011007</v>
      </c>
      <c r="F92" s="75" t="s">
        <v>883</v>
      </c>
      <c r="G92" s="54" t="s">
        <v>94</v>
      </c>
      <c r="H92" s="59" t="s">
        <v>1090</v>
      </c>
      <c r="I92" s="58">
        <v>9816519584</v>
      </c>
      <c r="J92" s="321" t="s">
        <v>301</v>
      </c>
      <c r="K92" s="147">
        <v>14</v>
      </c>
      <c r="L92" s="147" t="s">
        <v>2393</v>
      </c>
      <c r="M92" s="53" t="s">
        <v>1227</v>
      </c>
      <c r="N92" s="53">
        <v>2</v>
      </c>
      <c r="O92" s="198" t="s">
        <v>1403</v>
      </c>
      <c r="P92" s="198" t="s">
        <v>1403</v>
      </c>
      <c r="Q92" s="54" t="s">
        <v>9</v>
      </c>
      <c r="R92" s="57">
        <f t="shared" si="18"/>
        <v>1812167</v>
      </c>
      <c r="S92" s="60">
        <v>918608</v>
      </c>
      <c r="T92" s="60">
        <f t="shared" ref="T92:T107" si="20">S92*80%</f>
        <v>734886.40000000002</v>
      </c>
      <c r="U92" s="60">
        <f t="shared" ref="U92:U107" si="21">S92*20%</f>
        <v>183721.60000000001</v>
      </c>
      <c r="V92" s="60">
        <v>893559</v>
      </c>
      <c r="W92" s="61">
        <f t="shared" si="15"/>
        <v>23</v>
      </c>
      <c r="X92" s="61">
        <f t="shared" si="16"/>
        <v>1</v>
      </c>
      <c r="Y92" s="61">
        <f t="shared" si="17"/>
        <v>22</v>
      </c>
      <c r="Z92" s="3">
        <v>0</v>
      </c>
      <c r="AA92" s="3">
        <v>0</v>
      </c>
      <c r="AB92" s="3">
        <v>0</v>
      </c>
      <c r="AC92" s="3">
        <v>0</v>
      </c>
      <c r="AD92" s="3">
        <v>1</v>
      </c>
      <c r="AE92" s="3">
        <v>22</v>
      </c>
      <c r="AF92" s="62">
        <v>3</v>
      </c>
      <c r="AG92" s="55" t="s">
        <v>198</v>
      </c>
      <c r="AH92" s="305">
        <v>42372</v>
      </c>
      <c r="AI92" s="306">
        <v>183722</v>
      </c>
      <c r="AJ92" s="57"/>
      <c r="AK92" s="57"/>
      <c r="AL92" s="57"/>
      <c r="AM92" s="55"/>
      <c r="AN92" s="55"/>
      <c r="AO92" s="55"/>
      <c r="AP92" s="306">
        <v>0</v>
      </c>
      <c r="AQ92" s="60">
        <f t="shared" si="14"/>
        <v>183722</v>
      </c>
      <c r="AR92" s="60">
        <f t="shared" si="12"/>
        <v>183722</v>
      </c>
      <c r="AS92" s="63">
        <f t="shared" si="13"/>
        <v>20.000043544145054</v>
      </c>
      <c r="AT92" s="60" t="s">
        <v>425</v>
      </c>
      <c r="AU92" s="64" t="s">
        <v>173</v>
      </c>
      <c r="AV92" s="53">
        <v>3.67</v>
      </c>
      <c r="AW92" s="53">
        <v>77</v>
      </c>
      <c r="AX92" s="53"/>
      <c r="AY92" s="53"/>
      <c r="AZ92" s="53">
        <v>3.67</v>
      </c>
      <c r="BA92" s="53">
        <v>22</v>
      </c>
      <c r="BB92" s="53"/>
      <c r="BC92" s="53"/>
      <c r="BD92" s="53"/>
      <c r="BE92" s="53"/>
      <c r="BF92" s="53"/>
      <c r="BG92" s="53"/>
      <c r="BH92" s="53"/>
      <c r="BI92" s="53">
        <v>2</v>
      </c>
      <c r="BJ92" s="53">
        <v>200</v>
      </c>
      <c r="BK92" s="53"/>
      <c r="BL92" s="53"/>
      <c r="BM92" s="53">
        <v>22</v>
      </c>
      <c r="BN92" s="53">
        <v>4</v>
      </c>
      <c r="BO92" s="53"/>
      <c r="BP92" s="53">
        <v>2</v>
      </c>
      <c r="BQ92" s="53"/>
      <c r="BR92" s="53">
        <v>1</v>
      </c>
    </row>
    <row r="93" spans="1:70" s="50" customFormat="1" ht="30">
      <c r="A93" s="53">
        <v>92</v>
      </c>
      <c r="B93" s="54" t="s">
        <v>52</v>
      </c>
      <c r="C93" s="53" t="s">
        <v>58</v>
      </c>
      <c r="D93" s="54" t="s">
        <v>726</v>
      </c>
      <c r="E93" s="66">
        <v>12242009</v>
      </c>
      <c r="F93" s="75" t="s">
        <v>951</v>
      </c>
      <c r="G93" s="54" t="s">
        <v>93</v>
      </c>
      <c r="H93" s="59" t="s">
        <v>1091</v>
      </c>
      <c r="I93" s="58">
        <v>9848013624</v>
      </c>
      <c r="J93" s="321" t="s">
        <v>302</v>
      </c>
      <c r="K93" s="147">
        <v>18</v>
      </c>
      <c r="L93" s="147" t="s">
        <v>300</v>
      </c>
      <c r="M93" s="65" t="s">
        <v>1402</v>
      </c>
      <c r="N93" s="53">
        <v>2</v>
      </c>
      <c r="O93" s="54" t="s">
        <v>97</v>
      </c>
      <c r="P93" s="54" t="s">
        <v>2175</v>
      </c>
      <c r="Q93" s="200" t="s">
        <v>1405</v>
      </c>
      <c r="R93" s="57">
        <f t="shared" si="18"/>
        <v>3166217</v>
      </c>
      <c r="S93" s="60">
        <v>1680157.75</v>
      </c>
      <c r="T93" s="60">
        <f t="shared" si="20"/>
        <v>1344126.2000000002</v>
      </c>
      <c r="U93" s="60">
        <f t="shared" si="21"/>
        <v>336031.55000000005</v>
      </c>
      <c r="V93" s="60">
        <v>1486059.25</v>
      </c>
      <c r="W93" s="61">
        <f t="shared" si="15"/>
        <v>5</v>
      </c>
      <c r="X93" s="61">
        <f t="shared" si="16"/>
        <v>2</v>
      </c>
      <c r="Y93" s="61">
        <f t="shared" si="17"/>
        <v>3</v>
      </c>
      <c r="Z93" s="75">
        <v>1</v>
      </c>
      <c r="AA93" s="75">
        <v>2</v>
      </c>
      <c r="AB93" s="75">
        <v>1</v>
      </c>
      <c r="AC93" s="75">
        <v>1</v>
      </c>
      <c r="AD93" s="75">
        <v>0</v>
      </c>
      <c r="AE93" s="75">
        <v>0</v>
      </c>
      <c r="AF93" s="62">
        <v>3</v>
      </c>
      <c r="AG93" s="55" t="s">
        <v>198</v>
      </c>
      <c r="AH93" s="305">
        <v>42134</v>
      </c>
      <c r="AI93" s="306">
        <v>336031.55</v>
      </c>
      <c r="AJ93" s="57" t="s">
        <v>199</v>
      </c>
      <c r="AK93" s="305">
        <v>42256</v>
      </c>
      <c r="AL93" s="306">
        <v>858763.03</v>
      </c>
      <c r="AM93" s="55" t="s">
        <v>200</v>
      </c>
      <c r="AN93" s="308">
        <v>42703</v>
      </c>
      <c r="AO93" s="3">
        <v>120779.82</v>
      </c>
      <c r="AP93" s="306">
        <v>328893.59999999998</v>
      </c>
      <c r="AQ93" s="60">
        <f t="shared" si="14"/>
        <v>1315574.4000000001</v>
      </c>
      <c r="AR93" s="60">
        <f t="shared" si="12"/>
        <v>1644468</v>
      </c>
      <c r="AS93" s="63">
        <f t="shared" si="13"/>
        <v>97.875809577999448</v>
      </c>
      <c r="AT93" s="60" t="s">
        <v>424</v>
      </c>
      <c r="AU93" s="64" t="s">
        <v>1219</v>
      </c>
      <c r="AV93" s="53"/>
      <c r="AW93" s="53"/>
      <c r="AX93" s="53">
        <v>60000</v>
      </c>
      <c r="AY93" s="53"/>
      <c r="AZ93" s="53">
        <v>50</v>
      </c>
      <c r="BA93" s="53">
        <v>4</v>
      </c>
      <c r="BB93" s="53">
        <v>1</v>
      </c>
      <c r="BC93" s="53"/>
      <c r="BD93" s="53"/>
      <c r="BE93" s="53"/>
      <c r="BF93" s="53"/>
      <c r="BG93" s="53"/>
      <c r="BH93" s="53"/>
      <c r="BI93" s="53">
        <v>1</v>
      </c>
      <c r="BJ93" s="53"/>
      <c r="BK93" s="53"/>
      <c r="BL93" s="53"/>
      <c r="BM93" s="53">
        <v>167</v>
      </c>
      <c r="BN93" s="53">
        <v>2</v>
      </c>
      <c r="BO93" s="53">
        <v>4</v>
      </c>
      <c r="BP93" s="53">
        <v>1</v>
      </c>
      <c r="BQ93" s="53"/>
      <c r="BR93" s="53"/>
    </row>
    <row r="94" spans="1:70" s="50" customFormat="1">
      <c r="A94" s="53">
        <v>93</v>
      </c>
      <c r="B94" s="54" t="s">
        <v>52</v>
      </c>
      <c r="C94" s="53" t="s">
        <v>58</v>
      </c>
      <c r="D94" s="54" t="s">
        <v>179</v>
      </c>
      <c r="E94" s="66">
        <v>12241011</v>
      </c>
      <c r="F94" s="75" t="s">
        <v>910</v>
      </c>
      <c r="G94" s="54" t="s">
        <v>180</v>
      </c>
      <c r="H94" s="59" t="s">
        <v>357</v>
      </c>
      <c r="I94" s="58">
        <v>9858023179</v>
      </c>
      <c r="J94" s="321" t="s">
        <v>307</v>
      </c>
      <c r="K94" s="147">
        <v>11</v>
      </c>
      <c r="L94" s="147" t="s">
        <v>308</v>
      </c>
      <c r="M94" s="53" t="s">
        <v>1227</v>
      </c>
      <c r="N94" s="53">
        <v>1</v>
      </c>
      <c r="O94" s="54" t="s">
        <v>26</v>
      </c>
      <c r="P94" s="313" t="s">
        <v>26</v>
      </c>
      <c r="Q94" s="54" t="s">
        <v>9</v>
      </c>
      <c r="R94" s="57">
        <f t="shared" si="18"/>
        <v>2306650.5</v>
      </c>
      <c r="S94" s="60">
        <v>1257338</v>
      </c>
      <c r="T94" s="60">
        <f t="shared" si="20"/>
        <v>1005870.4</v>
      </c>
      <c r="U94" s="60">
        <f t="shared" si="21"/>
        <v>251467.6</v>
      </c>
      <c r="V94" s="60">
        <v>1049312.5</v>
      </c>
      <c r="W94" s="61">
        <f t="shared" si="15"/>
        <v>32</v>
      </c>
      <c r="X94" s="61">
        <f t="shared" si="16"/>
        <v>19</v>
      </c>
      <c r="Y94" s="61">
        <f t="shared" si="17"/>
        <v>13</v>
      </c>
      <c r="Z94" s="75">
        <v>0</v>
      </c>
      <c r="AA94" s="75">
        <v>0</v>
      </c>
      <c r="AB94" s="75">
        <v>2</v>
      </c>
      <c r="AC94" s="75">
        <v>4</v>
      </c>
      <c r="AD94" s="75">
        <v>17</v>
      </c>
      <c r="AE94" s="75">
        <v>9</v>
      </c>
      <c r="AF94" s="62">
        <v>3</v>
      </c>
      <c r="AG94" s="53" t="s">
        <v>198</v>
      </c>
      <c r="AH94" s="307">
        <v>42201</v>
      </c>
      <c r="AI94" s="200">
        <v>607487.76</v>
      </c>
      <c r="AJ94" s="57" t="s">
        <v>199</v>
      </c>
      <c r="AK94" s="308">
        <v>42696</v>
      </c>
      <c r="AL94" s="3">
        <v>383700.24</v>
      </c>
      <c r="AM94" s="55"/>
      <c r="AN94" s="53"/>
      <c r="AO94" s="55"/>
      <c r="AP94" s="3">
        <f>151871.94+95225.06</f>
        <v>247097</v>
      </c>
      <c r="AQ94" s="60">
        <f t="shared" si="14"/>
        <v>991188</v>
      </c>
      <c r="AR94" s="60">
        <f t="shared" si="12"/>
        <v>1238285</v>
      </c>
      <c r="AS94" s="63">
        <f t="shared" si="13"/>
        <v>98.484655677311906</v>
      </c>
      <c r="AT94" s="60" t="s">
        <v>424</v>
      </c>
      <c r="AU94" s="64" t="s">
        <v>174</v>
      </c>
      <c r="AV94" s="53">
        <v>272</v>
      </c>
      <c r="AW94" s="53">
        <v>2.72</v>
      </c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</row>
    <row r="95" spans="1:70" s="50" customFormat="1" ht="30">
      <c r="A95" s="53">
        <v>94</v>
      </c>
      <c r="B95" s="54" t="s">
        <v>52</v>
      </c>
      <c r="C95" s="53" t="s">
        <v>58</v>
      </c>
      <c r="D95" s="54" t="s">
        <v>727</v>
      </c>
      <c r="E95" s="66">
        <v>12243012</v>
      </c>
      <c r="F95" s="75" t="s">
        <v>95</v>
      </c>
      <c r="G95" s="54" t="s">
        <v>96</v>
      </c>
      <c r="H95" s="59" t="s">
        <v>1091</v>
      </c>
      <c r="I95" s="58">
        <v>9858023108</v>
      </c>
      <c r="J95" s="321" t="s">
        <v>303</v>
      </c>
      <c r="K95" s="147">
        <v>24</v>
      </c>
      <c r="L95" s="147" t="s">
        <v>304</v>
      </c>
      <c r="M95" s="65" t="s">
        <v>1402</v>
      </c>
      <c r="N95" s="53">
        <v>3</v>
      </c>
      <c r="O95" s="54" t="s">
        <v>97</v>
      </c>
      <c r="P95" s="54" t="s">
        <v>97</v>
      </c>
      <c r="Q95" s="54" t="s">
        <v>36</v>
      </c>
      <c r="R95" s="57">
        <f t="shared" si="18"/>
        <v>18421535</v>
      </c>
      <c r="S95" s="60">
        <v>7205324.5</v>
      </c>
      <c r="T95" s="60">
        <f t="shared" si="20"/>
        <v>5764259.6000000006</v>
      </c>
      <c r="U95" s="60">
        <f t="shared" si="21"/>
        <v>1441064.9000000001</v>
      </c>
      <c r="V95" s="60">
        <v>11216210.5</v>
      </c>
      <c r="W95" s="61">
        <f t="shared" si="15"/>
        <v>4</v>
      </c>
      <c r="X95" s="61">
        <f t="shared" si="16"/>
        <v>2</v>
      </c>
      <c r="Y95" s="61">
        <f t="shared" si="17"/>
        <v>2</v>
      </c>
      <c r="Z95" s="75">
        <v>0</v>
      </c>
      <c r="AA95" s="75">
        <v>0</v>
      </c>
      <c r="AB95" s="75">
        <v>1</v>
      </c>
      <c r="AC95" s="75">
        <v>0</v>
      </c>
      <c r="AD95" s="75">
        <v>1</v>
      </c>
      <c r="AE95" s="75">
        <v>2</v>
      </c>
      <c r="AF95" s="62">
        <v>3</v>
      </c>
      <c r="AG95" s="55" t="s">
        <v>198</v>
      </c>
      <c r="AH95" s="305">
        <v>42186</v>
      </c>
      <c r="AI95" s="306">
        <v>1441064.9</v>
      </c>
      <c r="AJ95" s="57"/>
      <c r="AK95" s="57"/>
      <c r="AL95" s="57"/>
      <c r="AM95" s="55"/>
      <c r="AN95" s="55"/>
      <c r="AO95" s="55"/>
      <c r="AP95" s="306">
        <v>0</v>
      </c>
      <c r="AQ95" s="60">
        <f t="shared" si="14"/>
        <v>1441064.9</v>
      </c>
      <c r="AR95" s="60">
        <f t="shared" si="12"/>
        <v>1441064.9</v>
      </c>
      <c r="AS95" s="63">
        <f t="shared" si="13"/>
        <v>20</v>
      </c>
      <c r="AT95" s="60" t="s">
        <v>425</v>
      </c>
      <c r="AU95" s="64"/>
      <c r="AV95" s="53"/>
      <c r="AW95" s="53">
        <v>240</v>
      </c>
      <c r="AX95" s="53"/>
      <c r="AY95" s="53"/>
      <c r="AZ95" s="53"/>
      <c r="BA95" s="53"/>
      <c r="BB95" s="53"/>
      <c r="BC95" s="53"/>
      <c r="BD95" s="53">
        <v>1</v>
      </c>
      <c r="BE95" s="53"/>
      <c r="BF95" s="53"/>
      <c r="BG95" s="53">
        <v>1</v>
      </c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</row>
    <row r="96" spans="1:70" s="50" customFormat="1" ht="45">
      <c r="A96" s="53">
        <v>95</v>
      </c>
      <c r="B96" s="54" t="s">
        <v>52</v>
      </c>
      <c r="C96" s="53" t="s">
        <v>58</v>
      </c>
      <c r="D96" s="54" t="s">
        <v>516</v>
      </c>
      <c r="E96" s="66">
        <v>12243013</v>
      </c>
      <c r="F96" s="75" t="s">
        <v>884</v>
      </c>
      <c r="G96" s="54" t="s">
        <v>98</v>
      </c>
      <c r="H96" s="59" t="s">
        <v>288</v>
      </c>
      <c r="I96" s="58">
        <v>9858022770</v>
      </c>
      <c r="J96" s="321" t="s">
        <v>305</v>
      </c>
      <c r="K96" s="147">
        <v>23</v>
      </c>
      <c r="L96" s="147" t="s">
        <v>306</v>
      </c>
      <c r="M96" s="53" t="s">
        <v>1227</v>
      </c>
      <c r="N96" s="53">
        <v>3</v>
      </c>
      <c r="O96" s="54" t="s">
        <v>86</v>
      </c>
      <c r="P96" s="54" t="s">
        <v>2017</v>
      </c>
      <c r="Q96" s="54" t="s">
        <v>36</v>
      </c>
      <c r="R96" s="57">
        <f t="shared" si="18"/>
        <v>31893888</v>
      </c>
      <c r="S96" s="60">
        <v>12272593.449999999</v>
      </c>
      <c r="T96" s="60">
        <f t="shared" si="20"/>
        <v>9818074.7599999998</v>
      </c>
      <c r="U96" s="60">
        <f t="shared" si="21"/>
        <v>2454518.69</v>
      </c>
      <c r="V96" s="60">
        <v>19621294.550000001</v>
      </c>
      <c r="W96" s="61">
        <f t="shared" si="15"/>
        <v>221</v>
      </c>
      <c r="X96" s="61">
        <f t="shared" si="16"/>
        <v>85</v>
      </c>
      <c r="Y96" s="61">
        <f t="shared" si="17"/>
        <v>136</v>
      </c>
      <c r="Z96" s="75">
        <v>0</v>
      </c>
      <c r="AA96" s="75">
        <v>0</v>
      </c>
      <c r="AB96" s="75">
        <v>40</v>
      </c>
      <c r="AC96" s="75">
        <v>112</v>
      </c>
      <c r="AD96" s="75">
        <v>45</v>
      </c>
      <c r="AE96" s="75">
        <v>24</v>
      </c>
      <c r="AF96" s="62">
        <v>3</v>
      </c>
      <c r="AG96" s="55" t="s">
        <v>198</v>
      </c>
      <c r="AH96" s="305">
        <v>42140</v>
      </c>
      <c r="AI96" s="306">
        <v>2428518.69</v>
      </c>
      <c r="AJ96" s="57" t="s">
        <v>199</v>
      </c>
      <c r="AK96" s="308">
        <v>42722</v>
      </c>
      <c r="AL96" s="3">
        <v>4222469.21</v>
      </c>
      <c r="AM96" s="55"/>
      <c r="AN96" s="55"/>
      <c r="AO96" s="55"/>
      <c r="AP96" s="3">
        <v>1662746.98</v>
      </c>
      <c r="AQ96" s="60">
        <f t="shared" si="14"/>
        <v>6650987.9000000004</v>
      </c>
      <c r="AR96" s="60">
        <f t="shared" si="12"/>
        <v>8313734.8800000008</v>
      </c>
      <c r="AS96" s="63">
        <f t="shared" si="13"/>
        <v>67.742282133529002</v>
      </c>
      <c r="AT96" s="60" t="s">
        <v>425</v>
      </c>
      <c r="AU96" s="64" t="s">
        <v>173</v>
      </c>
      <c r="AV96" s="53">
        <v>600</v>
      </c>
      <c r="AW96" s="53">
        <v>600</v>
      </c>
      <c r="AX96" s="53"/>
      <c r="AY96" s="53"/>
      <c r="AZ96" s="53">
        <v>553</v>
      </c>
      <c r="BA96" s="53"/>
      <c r="BB96" s="53"/>
      <c r="BC96" s="53"/>
      <c r="BD96" s="53">
        <v>1</v>
      </c>
      <c r="BE96" s="53">
        <v>200</v>
      </c>
      <c r="BF96" s="53"/>
      <c r="BG96" s="53">
        <v>1</v>
      </c>
      <c r="BH96" s="53"/>
      <c r="BI96" s="53">
        <v>150</v>
      </c>
      <c r="BJ96" s="53"/>
      <c r="BK96" s="53"/>
      <c r="BL96" s="53">
        <v>2</v>
      </c>
      <c r="BM96" s="53"/>
      <c r="BN96" s="53"/>
      <c r="BO96" s="53"/>
      <c r="BP96" s="53">
        <v>150</v>
      </c>
      <c r="BQ96" s="53"/>
      <c r="BR96" s="53"/>
    </row>
    <row r="97" spans="1:70" s="50" customFormat="1" ht="60">
      <c r="A97" s="53">
        <v>96</v>
      </c>
      <c r="B97" s="54" t="s">
        <v>52</v>
      </c>
      <c r="C97" s="53" t="s">
        <v>58</v>
      </c>
      <c r="D97" s="54" t="s">
        <v>183</v>
      </c>
      <c r="E97" s="66">
        <v>12242014</v>
      </c>
      <c r="F97" s="75" t="s">
        <v>892</v>
      </c>
      <c r="G97" s="54" t="s">
        <v>1020</v>
      </c>
      <c r="H97" s="59" t="s">
        <v>1092</v>
      </c>
      <c r="I97" s="58">
        <v>9848085235</v>
      </c>
      <c r="J97" s="321" t="s">
        <v>2394</v>
      </c>
      <c r="K97" s="147">
        <v>23</v>
      </c>
      <c r="L97" s="147" t="s">
        <v>1235</v>
      </c>
      <c r="M97" s="53" t="s">
        <v>1227</v>
      </c>
      <c r="N97" s="53">
        <v>2</v>
      </c>
      <c r="O97" s="54" t="s">
        <v>45</v>
      </c>
      <c r="P97" s="54" t="s">
        <v>1518</v>
      </c>
      <c r="Q97" s="54" t="s">
        <v>1405</v>
      </c>
      <c r="R97" s="57">
        <f t="shared" si="18"/>
        <v>9187081</v>
      </c>
      <c r="S97" s="60">
        <v>4730751.2</v>
      </c>
      <c r="T97" s="60">
        <f t="shared" si="20"/>
        <v>3784600.9600000004</v>
      </c>
      <c r="U97" s="60">
        <f t="shared" si="21"/>
        <v>946150.24000000011</v>
      </c>
      <c r="V97" s="60">
        <v>4456329.8</v>
      </c>
      <c r="W97" s="61">
        <f t="shared" si="15"/>
        <v>66</v>
      </c>
      <c r="X97" s="61">
        <f t="shared" si="16"/>
        <v>44</v>
      </c>
      <c r="Y97" s="61">
        <f t="shared" si="17"/>
        <v>22</v>
      </c>
      <c r="Z97" s="3">
        <v>0</v>
      </c>
      <c r="AA97" s="3">
        <v>0</v>
      </c>
      <c r="AB97" s="3">
        <v>44</v>
      </c>
      <c r="AC97" s="3">
        <v>22</v>
      </c>
      <c r="AD97" s="3">
        <v>0</v>
      </c>
      <c r="AE97" s="3">
        <v>0</v>
      </c>
      <c r="AF97" s="62">
        <v>4</v>
      </c>
      <c r="AG97" s="55" t="s">
        <v>198</v>
      </c>
      <c r="AH97" s="73">
        <v>42185</v>
      </c>
      <c r="AI97" s="57">
        <v>946150.24</v>
      </c>
      <c r="AJ97" s="57" t="s">
        <v>199</v>
      </c>
      <c r="AK97" s="308">
        <v>42722</v>
      </c>
      <c r="AL97" s="3">
        <v>2290104.0499999998</v>
      </c>
      <c r="AM97" s="55"/>
      <c r="AN97" s="55"/>
      <c r="AO97" s="55"/>
      <c r="AP97" s="3">
        <v>809063.57</v>
      </c>
      <c r="AQ97" s="60">
        <f t="shared" si="14"/>
        <v>3236254.29</v>
      </c>
      <c r="AR97" s="60">
        <f t="shared" si="12"/>
        <v>4045317.86</v>
      </c>
      <c r="AS97" s="63">
        <f t="shared" si="13"/>
        <v>85.511109948035312</v>
      </c>
      <c r="AT97" s="60" t="s">
        <v>425</v>
      </c>
      <c r="AU97" s="64" t="s">
        <v>173</v>
      </c>
      <c r="AV97" s="53">
        <v>22.67</v>
      </c>
      <c r="AW97" s="53">
        <v>212.5</v>
      </c>
      <c r="AX97" s="53"/>
      <c r="AY97" s="53"/>
      <c r="AZ97" s="53">
        <v>22.67</v>
      </c>
      <c r="BA97" s="53"/>
      <c r="BB97" s="53"/>
      <c r="BC97" s="53">
        <v>1</v>
      </c>
      <c r="BD97" s="53"/>
      <c r="BE97" s="53">
        <v>50</v>
      </c>
      <c r="BF97" s="53"/>
      <c r="BG97" s="53"/>
      <c r="BH97" s="53"/>
      <c r="BI97" s="53"/>
      <c r="BJ97" s="53">
        <v>100</v>
      </c>
      <c r="BK97" s="53"/>
      <c r="BL97" s="53">
        <v>2</v>
      </c>
      <c r="BM97" s="53"/>
      <c r="BN97" s="53">
        <v>16</v>
      </c>
      <c r="BO97" s="53"/>
      <c r="BP97" s="53">
        <v>5</v>
      </c>
      <c r="BQ97" s="53"/>
      <c r="BR97" s="53">
        <v>2</v>
      </c>
    </row>
    <row r="98" spans="1:70" s="50" customFormat="1" ht="30">
      <c r="A98" s="53">
        <v>97</v>
      </c>
      <c r="B98" s="54" t="s">
        <v>52</v>
      </c>
      <c r="C98" s="53" t="s">
        <v>58</v>
      </c>
      <c r="D98" s="54" t="s">
        <v>729</v>
      </c>
      <c r="E98" s="66">
        <v>12242015</v>
      </c>
      <c r="F98" s="75" t="s">
        <v>952</v>
      </c>
      <c r="G98" s="54" t="s">
        <v>223</v>
      </c>
      <c r="H98" s="59" t="s">
        <v>1093</v>
      </c>
      <c r="I98" s="58" t="s">
        <v>358</v>
      </c>
      <c r="J98" s="321" t="s">
        <v>335</v>
      </c>
      <c r="K98" s="147">
        <v>23</v>
      </c>
      <c r="L98" s="147" t="s">
        <v>336</v>
      </c>
      <c r="M98" s="65" t="s">
        <v>1402</v>
      </c>
      <c r="N98" s="53">
        <v>2</v>
      </c>
      <c r="O98" s="54" t="s">
        <v>45</v>
      </c>
      <c r="P98" s="54" t="s">
        <v>1518</v>
      </c>
      <c r="Q98" s="200" t="s">
        <v>1405</v>
      </c>
      <c r="R98" s="57">
        <f t="shared" si="18"/>
        <v>10702718</v>
      </c>
      <c r="S98" s="60">
        <v>6100741.7000000002</v>
      </c>
      <c r="T98" s="60">
        <f t="shared" si="20"/>
        <v>4880593.3600000003</v>
      </c>
      <c r="U98" s="60">
        <f t="shared" si="21"/>
        <v>1220148.3400000001</v>
      </c>
      <c r="V98" s="60">
        <v>4601976.3</v>
      </c>
      <c r="W98" s="61">
        <f t="shared" si="15"/>
        <v>2</v>
      </c>
      <c r="X98" s="61">
        <f t="shared" si="16"/>
        <v>1</v>
      </c>
      <c r="Y98" s="61">
        <f t="shared" si="17"/>
        <v>1</v>
      </c>
      <c r="Z98" s="75">
        <v>0</v>
      </c>
      <c r="AA98" s="75">
        <v>0</v>
      </c>
      <c r="AB98" s="75">
        <v>0</v>
      </c>
      <c r="AC98" s="75">
        <v>0</v>
      </c>
      <c r="AD98" s="75">
        <v>1</v>
      </c>
      <c r="AE98" s="75">
        <v>1</v>
      </c>
      <c r="AF98" s="62">
        <v>3</v>
      </c>
      <c r="AG98" s="55"/>
      <c r="AH98" s="68"/>
      <c r="AI98" s="57"/>
      <c r="AJ98" s="57" t="s">
        <v>199</v>
      </c>
      <c r="AK98" s="305">
        <v>42550</v>
      </c>
      <c r="AL98" s="306">
        <v>2360890.2400000002</v>
      </c>
      <c r="AM98" s="55"/>
      <c r="AN98" s="55"/>
      <c r="AO98" s="55"/>
      <c r="AP98" s="306">
        <v>590222.80000000005</v>
      </c>
      <c r="AQ98" s="60">
        <f t="shared" si="14"/>
        <v>2360890.2400000002</v>
      </c>
      <c r="AR98" s="60">
        <f t="shared" si="12"/>
        <v>2951113.04</v>
      </c>
      <c r="AS98" s="63">
        <f t="shared" si="13"/>
        <v>48.373020611575804</v>
      </c>
      <c r="AT98" s="60" t="s">
        <v>425</v>
      </c>
      <c r="AU98" s="64" t="s">
        <v>173</v>
      </c>
      <c r="AV98" s="53">
        <v>1.4</v>
      </c>
      <c r="AW98" s="53">
        <v>5.2</v>
      </c>
      <c r="AX98" s="53">
        <v>400000</v>
      </c>
      <c r="AY98" s="53"/>
      <c r="AZ98" s="53">
        <v>1.4</v>
      </c>
      <c r="BA98" s="53"/>
      <c r="BB98" s="53">
        <v>2</v>
      </c>
      <c r="BC98" s="53"/>
      <c r="BD98" s="53"/>
      <c r="BE98" s="53"/>
      <c r="BF98" s="53">
        <v>1</v>
      </c>
      <c r="BG98" s="53"/>
      <c r="BH98" s="53"/>
      <c r="BI98" s="53">
        <v>2</v>
      </c>
      <c r="BJ98" s="53"/>
      <c r="BK98" s="53"/>
      <c r="BL98" s="53">
        <v>2</v>
      </c>
      <c r="BM98" s="53"/>
      <c r="BN98" s="53"/>
      <c r="BO98" s="53"/>
      <c r="BP98" s="53">
        <v>2</v>
      </c>
      <c r="BQ98" s="53"/>
      <c r="BR98" s="53"/>
    </row>
    <row r="99" spans="1:70" s="50" customFormat="1" ht="45">
      <c r="A99" s="53">
        <v>98</v>
      </c>
      <c r="B99" s="54" t="s">
        <v>52</v>
      </c>
      <c r="C99" s="53" t="s">
        <v>478</v>
      </c>
      <c r="D99" s="54" t="s">
        <v>516</v>
      </c>
      <c r="E99" s="53">
        <v>12342016</v>
      </c>
      <c r="F99" s="75" t="s">
        <v>513</v>
      </c>
      <c r="G99" s="54" t="s">
        <v>517</v>
      </c>
      <c r="H99" s="54" t="s">
        <v>1094</v>
      </c>
      <c r="I99" s="55" t="s">
        <v>518</v>
      </c>
      <c r="J99" s="321" t="s">
        <v>2370</v>
      </c>
      <c r="K99" s="147">
        <v>23</v>
      </c>
      <c r="L99" s="147" t="s">
        <v>2395</v>
      </c>
      <c r="M99" s="53" t="s">
        <v>1227</v>
      </c>
      <c r="N99" s="53">
        <v>2</v>
      </c>
      <c r="O99" s="54" t="s">
        <v>86</v>
      </c>
      <c r="P99" s="54" t="s">
        <v>2017</v>
      </c>
      <c r="Q99" s="54" t="s">
        <v>9</v>
      </c>
      <c r="R99" s="57">
        <f t="shared" si="18"/>
        <v>13442547</v>
      </c>
      <c r="S99" s="60">
        <v>6171278.2000000002</v>
      </c>
      <c r="T99" s="60">
        <f t="shared" si="20"/>
        <v>4937022.5600000005</v>
      </c>
      <c r="U99" s="60">
        <f t="shared" si="21"/>
        <v>1234255.6400000001</v>
      </c>
      <c r="V99" s="60">
        <v>7271268.7999999998</v>
      </c>
      <c r="W99" s="61">
        <f t="shared" si="15"/>
        <v>299</v>
      </c>
      <c r="X99" s="61">
        <f t="shared" si="16"/>
        <v>103</v>
      </c>
      <c r="Y99" s="61">
        <f t="shared" si="17"/>
        <v>196</v>
      </c>
      <c r="Z99" s="75">
        <v>14</v>
      </c>
      <c r="AA99" s="75">
        <v>21</v>
      </c>
      <c r="AB99" s="75">
        <v>62</v>
      </c>
      <c r="AC99" s="75">
        <v>123</v>
      </c>
      <c r="AD99" s="75">
        <v>27</v>
      </c>
      <c r="AE99" s="75">
        <v>52</v>
      </c>
      <c r="AF99" s="55">
        <v>4</v>
      </c>
      <c r="AG99" s="55" t="s">
        <v>198</v>
      </c>
      <c r="AH99" s="305">
        <v>42403</v>
      </c>
      <c r="AI99" s="306">
        <v>1234255.6399999999</v>
      </c>
      <c r="AJ99" s="55"/>
      <c r="AK99" s="55"/>
      <c r="AL99" s="55"/>
      <c r="AM99" s="55"/>
      <c r="AN99" s="55"/>
      <c r="AO99" s="55"/>
      <c r="AP99" s="306">
        <v>0</v>
      </c>
      <c r="AQ99" s="60">
        <f t="shared" si="14"/>
        <v>1234255.6399999999</v>
      </c>
      <c r="AR99" s="60">
        <f t="shared" si="12"/>
        <v>1234255.6399999999</v>
      </c>
      <c r="AS99" s="63">
        <f t="shared" si="13"/>
        <v>20</v>
      </c>
      <c r="AT99" s="60" t="s">
        <v>425</v>
      </c>
      <c r="AU99" s="53" t="s">
        <v>173</v>
      </c>
      <c r="AV99" s="53">
        <v>133</v>
      </c>
      <c r="AW99" s="53">
        <v>96</v>
      </c>
      <c r="AX99" s="53"/>
      <c r="AY99" s="53"/>
      <c r="AZ99" s="53">
        <v>133</v>
      </c>
      <c r="BA99" s="53"/>
      <c r="BB99" s="53"/>
      <c r="BC99" s="53"/>
      <c r="BD99" s="53">
        <v>1</v>
      </c>
      <c r="BE99" s="53"/>
      <c r="BF99" s="53"/>
      <c r="BG99" s="53"/>
      <c r="BH99" s="53"/>
      <c r="BI99" s="53"/>
      <c r="BJ99" s="53">
        <v>500</v>
      </c>
      <c r="BK99" s="53"/>
      <c r="BL99" s="53">
        <v>1</v>
      </c>
      <c r="BM99" s="53"/>
      <c r="BN99" s="53"/>
      <c r="BO99" s="53"/>
      <c r="BP99" s="53">
        <v>20</v>
      </c>
      <c r="BQ99" s="53"/>
      <c r="BR99" s="53"/>
    </row>
    <row r="100" spans="1:70" s="50" customFormat="1" ht="30">
      <c r="A100" s="53">
        <v>99</v>
      </c>
      <c r="B100" s="54" t="s">
        <v>52</v>
      </c>
      <c r="C100" s="53" t="s">
        <v>478</v>
      </c>
      <c r="D100" s="54" t="s">
        <v>728</v>
      </c>
      <c r="E100" s="53">
        <v>12342017</v>
      </c>
      <c r="F100" s="75" t="s">
        <v>510</v>
      </c>
      <c r="G100" s="54" t="s">
        <v>511</v>
      </c>
      <c r="H100" s="54" t="s">
        <v>512</v>
      </c>
      <c r="I100" s="55">
        <v>9848082731</v>
      </c>
      <c r="J100" s="321" t="s">
        <v>2396</v>
      </c>
      <c r="K100" s="147">
        <v>11</v>
      </c>
      <c r="L100" s="147" t="s">
        <v>2397</v>
      </c>
      <c r="M100" s="53" t="s">
        <v>1227</v>
      </c>
      <c r="N100" s="53">
        <v>2</v>
      </c>
      <c r="O100" s="198" t="s">
        <v>1403</v>
      </c>
      <c r="P100" s="198" t="s">
        <v>1403</v>
      </c>
      <c r="Q100" s="54" t="s">
        <v>9</v>
      </c>
      <c r="R100" s="57">
        <f t="shared" si="18"/>
        <v>2323500</v>
      </c>
      <c r="S100" s="60">
        <v>957575</v>
      </c>
      <c r="T100" s="60">
        <f t="shared" si="20"/>
        <v>766060</v>
      </c>
      <c r="U100" s="60">
        <f t="shared" si="21"/>
        <v>191515</v>
      </c>
      <c r="V100" s="60">
        <v>1365925</v>
      </c>
      <c r="W100" s="61">
        <f t="shared" si="15"/>
        <v>55</v>
      </c>
      <c r="X100" s="61">
        <f t="shared" si="16"/>
        <v>35</v>
      </c>
      <c r="Y100" s="61">
        <f t="shared" si="17"/>
        <v>20</v>
      </c>
      <c r="Z100" s="75">
        <v>0</v>
      </c>
      <c r="AA100" s="75">
        <v>0</v>
      </c>
      <c r="AB100" s="75">
        <v>35</v>
      </c>
      <c r="AC100" s="75">
        <v>20</v>
      </c>
      <c r="AD100" s="75">
        <v>0</v>
      </c>
      <c r="AE100" s="75">
        <v>0</v>
      </c>
      <c r="AF100" s="55">
        <v>3</v>
      </c>
      <c r="AG100" s="55" t="s">
        <v>198</v>
      </c>
      <c r="AH100" s="305">
        <v>42359</v>
      </c>
      <c r="AI100" s="306">
        <v>191515</v>
      </c>
      <c r="AJ100" s="55"/>
      <c r="AK100" s="55"/>
      <c r="AL100" s="55"/>
      <c r="AM100" s="55"/>
      <c r="AN100" s="55"/>
      <c r="AO100" s="55"/>
      <c r="AP100" s="306">
        <v>0</v>
      </c>
      <c r="AQ100" s="60">
        <f t="shared" si="14"/>
        <v>191515</v>
      </c>
      <c r="AR100" s="60">
        <f t="shared" si="12"/>
        <v>191515</v>
      </c>
      <c r="AS100" s="63">
        <f t="shared" si="13"/>
        <v>20</v>
      </c>
      <c r="AT100" s="60" t="s">
        <v>425</v>
      </c>
      <c r="AU100" s="53" t="s">
        <v>173</v>
      </c>
      <c r="AV100" s="53">
        <v>17</v>
      </c>
      <c r="AW100" s="53">
        <v>100</v>
      </c>
      <c r="AX100" s="53"/>
      <c r="AY100" s="53"/>
      <c r="AZ100" s="53">
        <v>17</v>
      </c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>
        <v>1</v>
      </c>
      <c r="BM100" s="53">
        <v>120</v>
      </c>
      <c r="BN100" s="53">
        <v>15</v>
      </c>
      <c r="BO100" s="53">
        <v>60</v>
      </c>
      <c r="BP100" s="53">
        <v>3</v>
      </c>
      <c r="BQ100" s="53"/>
      <c r="BR100" s="53">
        <v>2</v>
      </c>
    </row>
    <row r="101" spans="1:70" s="50" customFormat="1" ht="30">
      <c r="A101" s="53">
        <v>100</v>
      </c>
      <c r="B101" s="54" t="s">
        <v>52</v>
      </c>
      <c r="C101" s="53" t="s">
        <v>478</v>
      </c>
      <c r="D101" s="54" t="s">
        <v>713</v>
      </c>
      <c r="E101" s="53">
        <v>12343018</v>
      </c>
      <c r="F101" s="75" t="s">
        <v>513</v>
      </c>
      <c r="G101" s="54" t="s">
        <v>514</v>
      </c>
      <c r="H101" s="54" t="s">
        <v>1095</v>
      </c>
      <c r="I101" s="55" t="s">
        <v>515</v>
      </c>
      <c r="J101" s="321" t="s">
        <v>2368</v>
      </c>
      <c r="K101" s="147">
        <v>23</v>
      </c>
      <c r="L101" s="147" t="s">
        <v>2398</v>
      </c>
      <c r="M101" s="53" t="s">
        <v>1227</v>
      </c>
      <c r="N101" s="53">
        <v>3</v>
      </c>
      <c r="O101" s="54" t="s">
        <v>86</v>
      </c>
      <c r="P101" s="54" t="s">
        <v>86</v>
      </c>
      <c r="Q101" s="54" t="s">
        <v>36</v>
      </c>
      <c r="R101" s="57">
        <f t="shared" si="18"/>
        <v>25492340</v>
      </c>
      <c r="S101" s="60">
        <v>9968415</v>
      </c>
      <c r="T101" s="60">
        <f t="shared" si="20"/>
        <v>7974732</v>
      </c>
      <c r="U101" s="60">
        <f t="shared" si="21"/>
        <v>1993683</v>
      </c>
      <c r="V101" s="60">
        <v>15523925</v>
      </c>
      <c r="W101" s="61">
        <f t="shared" si="15"/>
        <v>530</v>
      </c>
      <c r="X101" s="61">
        <f t="shared" si="16"/>
        <v>328</v>
      </c>
      <c r="Y101" s="61">
        <f t="shared" si="17"/>
        <v>202</v>
      </c>
      <c r="Z101" s="75">
        <v>18</v>
      </c>
      <c r="AA101" s="75">
        <v>12</v>
      </c>
      <c r="AB101" s="75">
        <v>75</v>
      </c>
      <c r="AC101" s="75">
        <v>46</v>
      </c>
      <c r="AD101" s="75">
        <v>235</v>
      </c>
      <c r="AE101" s="75">
        <v>144</v>
      </c>
      <c r="AF101" s="55">
        <v>4</v>
      </c>
      <c r="AG101" s="55" t="s">
        <v>198</v>
      </c>
      <c r="AH101" s="305">
        <v>42341</v>
      </c>
      <c r="AI101" s="306">
        <v>1993683</v>
      </c>
      <c r="AJ101" s="55"/>
      <c r="AK101" s="55"/>
      <c r="AL101" s="55"/>
      <c r="AM101" s="55"/>
      <c r="AN101" s="55"/>
      <c r="AO101" s="55"/>
      <c r="AP101" s="306">
        <v>0</v>
      </c>
      <c r="AQ101" s="60">
        <f t="shared" si="14"/>
        <v>1993683</v>
      </c>
      <c r="AR101" s="60">
        <f t="shared" si="12"/>
        <v>1993683</v>
      </c>
      <c r="AS101" s="63">
        <f t="shared" si="13"/>
        <v>20</v>
      </c>
      <c r="AT101" s="60" t="s">
        <v>425</v>
      </c>
      <c r="AU101" s="53" t="s">
        <v>173</v>
      </c>
      <c r="AV101" s="53">
        <v>333</v>
      </c>
      <c r="AW101" s="53">
        <v>250</v>
      </c>
      <c r="AX101" s="53"/>
      <c r="AY101" s="53"/>
      <c r="AZ101" s="53">
        <v>15</v>
      </c>
      <c r="BA101" s="53"/>
      <c r="BB101" s="53"/>
      <c r="BC101" s="53"/>
      <c r="BD101" s="53">
        <v>1</v>
      </c>
      <c r="BE101" s="53">
        <v>200</v>
      </c>
      <c r="BF101" s="53"/>
      <c r="BG101" s="53">
        <v>1</v>
      </c>
      <c r="BH101" s="53"/>
      <c r="BI101" s="53"/>
      <c r="BJ101" s="53"/>
      <c r="BK101" s="53"/>
      <c r="BL101" s="53">
        <v>1</v>
      </c>
      <c r="BM101" s="53"/>
      <c r="BN101" s="53"/>
      <c r="BO101" s="53"/>
      <c r="BP101" s="53">
        <v>11</v>
      </c>
      <c r="BQ101" s="53"/>
      <c r="BR101" s="53"/>
    </row>
    <row r="102" spans="1:70" s="50" customFormat="1" ht="30">
      <c r="A102" s="53">
        <v>101</v>
      </c>
      <c r="B102" s="54" t="s">
        <v>52</v>
      </c>
      <c r="C102" s="53" t="s">
        <v>478</v>
      </c>
      <c r="D102" s="54" t="s">
        <v>739</v>
      </c>
      <c r="E102" s="53">
        <v>12342019</v>
      </c>
      <c r="F102" s="75" t="s">
        <v>513</v>
      </c>
      <c r="G102" s="54" t="s">
        <v>519</v>
      </c>
      <c r="H102" s="54" t="s">
        <v>520</v>
      </c>
      <c r="I102" s="55">
        <v>9858027013</v>
      </c>
      <c r="J102" s="321" t="s">
        <v>2368</v>
      </c>
      <c r="K102" s="147">
        <v>12</v>
      </c>
      <c r="L102" s="147" t="s">
        <v>2369</v>
      </c>
      <c r="M102" s="53" t="s">
        <v>1227</v>
      </c>
      <c r="N102" s="53">
        <v>2</v>
      </c>
      <c r="O102" s="54" t="s">
        <v>45</v>
      </c>
      <c r="P102" s="54" t="s">
        <v>1518</v>
      </c>
      <c r="Q102" s="54" t="s">
        <v>1405</v>
      </c>
      <c r="R102" s="57">
        <f t="shared" si="18"/>
        <v>9487901</v>
      </c>
      <c r="S102" s="60">
        <v>4051917</v>
      </c>
      <c r="T102" s="60">
        <f t="shared" si="20"/>
        <v>3241533.6</v>
      </c>
      <c r="U102" s="60">
        <f t="shared" si="21"/>
        <v>810383.4</v>
      </c>
      <c r="V102" s="60">
        <v>5435984</v>
      </c>
      <c r="W102" s="61">
        <f t="shared" si="15"/>
        <v>543</v>
      </c>
      <c r="X102" s="61">
        <f t="shared" si="16"/>
        <v>203</v>
      </c>
      <c r="Y102" s="61">
        <f t="shared" si="17"/>
        <v>340</v>
      </c>
      <c r="Z102" s="3">
        <v>2</v>
      </c>
      <c r="AA102" s="3">
        <v>4</v>
      </c>
      <c r="AB102" s="3">
        <v>111</v>
      </c>
      <c r="AC102" s="3">
        <v>189</v>
      </c>
      <c r="AD102" s="3">
        <v>90</v>
      </c>
      <c r="AE102" s="3">
        <v>147</v>
      </c>
      <c r="AF102" s="55">
        <v>3</v>
      </c>
      <c r="AG102" s="55" t="s">
        <v>198</v>
      </c>
      <c r="AH102" s="305">
        <v>42387</v>
      </c>
      <c r="AI102" s="306">
        <v>810383.4</v>
      </c>
      <c r="AJ102" s="55" t="s">
        <v>199</v>
      </c>
      <c r="AK102" s="308">
        <v>42701</v>
      </c>
      <c r="AL102" s="3">
        <v>605203.31999999995</v>
      </c>
      <c r="AM102" s="55"/>
      <c r="AN102" s="55"/>
      <c r="AO102" s="55"/>
      <c r="AP102" s="3">
        <v>353896.68</v>
      </c>
      <c r="AQ102" s="60">
        <f t="shared" si="14"/>
        <v>1415586.72</v>
      </c>
      <c r="AR102" s="60">
        <f t="shared" si="12"/>
        <v>1769483.4</v>
      </c>
      <c r="AS102" s="63">
        <f t="shared" si="13"/>
        <v>43.670277550107762</v>
      </c>
      <c r="AT102" s="60" t="s">
        <v>425</v>
      </c>
      <c r="AU102" s="53" t="s">
        <v>173</v>
      </c>
      <c r="AV102" s="53">
        <v>35</v>
      </c>
      <c r="AW102" s="53">
        <v>505</v>
      </c>
      <c r="AX102" s="53"/>
      <c r="AY102" s="53"/>
      <c r="AZ102" s="53">
        <v>35</v>
      </c>
      <c r="BA102" s="53"/>
      <c r="BB102" s="53"/>
      <c r="BC102" s="53">
        <v>1</v>
      </c>
      <c r="BD102" s="53"/>
      <c r="BE102" s="53">
        <v>500</v>
      </c>
      <c r="BF102" s="53"/>
      <c r="BG102" s="53"/>
      <c r="BH102" s="53"/>
      <c r="BI102" s="53"/>
      <c r="BJ102" s="53"/>
      <c r="BK102" s="53"/>
      <c r="BL102" s="53">
        <v>1</v>
      </c>
      <c r="BM102" s="53"/>
      <c r="BN102" s="53"/>
      <c r="BO102" s="53"/>
      <c r="BP102" s="53">
        <v>16</v>
      </c>
      <c r="BQ102" s="53"/>
      <c r="BR102" s="53">
        <v>5</v>
      </c>
    </row>
    <row r="103" spans="1:70" s="50" customFormat="1" ht="30">
      <c r="A103" s="53">
        <v>102</v>
      </c>
      <c r="B103" s="54" t="s">
        <v>52</v>
      </c>
      <c r="C103" s="53" t="s">
        <v>478</v>
      </c>
      <c r="D103" s="54" t="s">
        <v>738</v>
      </c>
      <c r="E103" s="53">
        <v>12342020</v>
      </c>
      <c r="F103" s="75" t="s">
        <v>539</v>
      </c>
      <c r="G103" s="54" t="s">
        <v>540</v>
      </c>
      <c r="H103" s="54" t="s">
        <v>1096</v>
      </c>
      <c r="I103" s="55">
        <v>9848041971</v>
      </c>
      <c r="J103" s="321" t="s">
        <v>2396</v>
      </c>
      <c r="K103" s="147">
        <v>11</v>
      </c>
      <c r="L103" s="147" t="s">
        <v>2397</v>
      </c>
      <c r="M103" s="53" t="s">
        <v>1227</v>
      </c>
      <c r="N103" s="53">
        <v>2</v>
      </c>
      <c r="O103" s="54" t="s">
        <v>45</v>
      </c>
      <c r="P103" s="54" t="s">
        <v>45</v>
      </c>
      <c r="Q103" s="54" t="s">
        <v>9</v>
      </c>
      <c r="R103" s="57">
        <f t="shared" si="18"/>
        <v>4655392</v>
      </c>
      <c r="S103" s="70">
        <v>1982654.8</v>
      </c>
      <c r="T103" s="60">
        <f t="shared" si="20"/>
        <v>1586123.84</v>
      </c>
      <c r="U103" s="60">
        <f t="shared" si="21"/>
        <v>396530.96</v>
      </c>
      <c r="V103" s="70">
        <v>2672737.2000000002</v>
      </c>
      <c r="W103" s="61">
        <f t="shared" si="15"/>
        <v>45</v>
      </c>
      <c r="X103" s="61">
        <f t="shared" si="16"/>
        <v>0</v>
      </c>
      <c r="Y103" s="61">
        <f t="shared" si="17"/>
        <v>45</v>
      </c>
      <c r="Z103" s="3">
        <v>0</v>
      </c>
      <c r="AA103" s="3">
        <v>5</v>
      </c>
      <c r="AB103" s="3">
        <v>0</v>
      </c>
      <c r="AC103" s="3">
        <v>29</v>
      </c>
      <c r="AD103" s="3">
        <v>0</v>
      </c>
      <c r="AE103" s="3">
        <v>11</v>
      </c>
      <c r="AF103" s="55">
        <v>3</v>
      </c>
      <c r="AG103" s="55" t="s">
        <v>198</v>
      </c>
      <c r="AH103" s="305">
        <v>42295</v>
      </c>
      <c r="AI103" s="306">
        <v>396530.96</v>
      </c>
      <c r="AJ103" s="55" t="s">
        <v>199</v>
      </c>
      <c r="AK103" s="305">
        <v>42547</v>
      </c>
      <c r="AL103" s="306">
        <v>491097.4</v>
      </c>
      <c r="AM103" s="55"/>
      <c r="AN103" s="55"/>
      <c r="AO103" s="55"/>
      <c r="AP103" s="306">
        <v>221907.09</v>
      </c>
      <c r="AQ103" s="60">
        <f t="shared" si="14"/>
        <v>887628.3600000001</v>
      </c>
      <c r="AR103" s="60">
        <f t="shared" si="12"/>
        <v>1109535.4500000002</v>
      </c>
      <c r="AS103" s="63">
        <f t="shared" si="13"/>
        <v>55.962109490769649</v>
      </c>
      <c r="AT103" s="60" t="s">
        <v>425</v>
      </c>
      <c r="AU103" s="53" t="s">
        <v>173</v>
      </c>
      <c r="AV103" s="53">
        <v>10</v>
      </c>
      <c r="AW103" s="53">
        <v>210</v>
      </c>
      <c r="AX103" s="53"/>
      <c r="AY103" s="53"/>
      <c r="AZ103" s="53">
        <v>10</v>
      </c>
      <c r="BA103" s="53"/>
      <c r="BB103" s="53"/>
      <c r="BC103" s="53"/>
      <c r="BD103" s="53"/>
      <c r="BE103" s="53"/>
      <c r="BF103" s="53"/>
      <c r="BG103" s="53"/>
      <c r="BH103" s="53"/>
      <c r="BI103" s="53">
        <v>3</v>
      </c>
      <c r="BJ103" s="53"/>
      <c r="BK103" s="53">
        <v>250</v>
      </c>
      <c r="BL103" s="53">
        <v>1</v>
      </c>
      <c r="BM103" s="53"/>
      <c r="BN103" s="53">
        <v>6</v>
      </c>
      <c r="BO103" s="53"/>
      <c r="BP103" s="53">
        <v>6</v>
      </c>
      <c r="BQ103" s="53"/>
      <c r="BR103" s="53">
        <v>3</v>
      </c>
    </row>
    <row r="104" spans="1:70" s="50" customFormat="1" ht="30">
      <c r="A104" s="53">
        <v>103</v>
      </c>
      <c r="B104" s="54" t="s">
        <v>52</v>
      </c>
      <c r="C104" s="53" t="s">
        <v>478</v>
      </c>
      <c r="D104" s="54" t="s">
        <v>770</v>
      </c>
      <c r="E104" s="53">
        <v>12342022</v>
      </c>
      <c r="F104" s="75" t="s">
        <v>534</v>
      </c>
      <c r="G104" s="54" t="s">
        <v>535</v>
      </c>
      <c r="H104" s="54" t="s">
        <v>536</v>
      </c>
      <c r="I104" s="55">
        <v>9814588968</v>
      </c>
      <c r="J104" s="321" t="s">
        <v>2399</v>
      </c>
      <c r="K104" s="147">
        <v>11</v>
      </c>
      <c r="L104" s="147" t="s">
        <v>1955</v>
      </c>
      <c r="M104" s="53" t="s">
        <v>1227</v>
      </c>
      <c r="N104" s="53">
        <v>2</v>
      </c>
      <c r="O104" s="198" t="s">
        <v>1403</v>
      </c>
      <c r="P104" s="198" t="s">
        <v>1403</v>
      </c>
      <c r="Q104" s="54" t="s">
        <v>9</v>
      </c>
      <c r="R104" s="57">
        <f t="shared" si="18"/>
        <v>2222780</v>
      </c>
      <c r="S104" s="70">
        <v>760818.5</v>
      </c>
      <c r="T104" s="60">
        <f t="shared" si="20"/>
        <v>608654.80000000005</v>
      </c>
      <c r="U104" s="60">
        <f t="shared" si="21"/>
        <v>152163.70000000001</v>
      </c>
      <c r="V104" s="70">
        <v>1461961.5</v>
      </c>
      <c r="W104" s="61">
        <f t="shared" si="15"/>
        <v>37</v>
      </c>
      <c r="X104" s="61">
        <f t="shared" si="16"/>
        <v>0</v>
      </c>
      <c r="Y104" s="61">
        <f t="shared" si="17"/>
        <v>37</v>
      </c>
      <c r="Z104" s="3">
        <v>0</v>
      </c>
      <c r="AA104" s="3">
        <v>0</v>
      </c>
      <c r="AB104" s="3">
        <v>0</v>
      </c>
      <c r="AC104" s="3">
        <v>37</v>
      </c>
      <c r="AD104" s="3">
        <v>0</v>
      </c>
      <c r="AE104" s="3">
        <v>0</v>
      </c>
      <c r="AF104" s="55">
        <v>3</v>
      </c>
      <c r="AG104" s="55" t="s">
        <v>198</v>
      </c>
      <c r="AH104" s="305">
        <v>42386</v>
      </c>
      <c r="AI104" s="306">
        <v>152163.70000000001</v>
      </c>
      <c r="AJ104" s="55"/>
      <c r="AK104" s="55"/>
      <c r="AL104" s="55"/>
      <c r="AM104" s="55"/>
      <c r="AN104" s="55"/>
      <c r="AO104" s="55"/>
      <c r="AP104" s="306">
        <v>0</v>
      </c>
      <c r="AQ104" s="60">
        <f t="shared" si="14"/>
        <v>152163.70000000001</v>
      </c>
      <c r="AR104" s="60">
        <f t="shared" si="12"/>
        <v>152163.70000000001</v>
      </c>
      <c r="AS104" s="63">
        <f t="shared" si="13"/>
        <v>20</v>
      </c>
      <c r="AT104" s="60" t="s">
        <v>425</v>
      </c>
      <c r="AU104" s="53" t="s">
        <v>173</v>
      </c>
      <c r="AV104" s="53">
        <v>4</v>
      </c>
      <c r="AW104" s="53">
        <v>93</v>
      </c>
      <c r="AX104" s="53"/>
      <c r="AY104" s="53"/>
      <c r="AZ104" s="53">
        <v>4</v>
      </c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>
        <v>52</v>
      </c>
      <c r="BL104" s="53">
        <v>1</v>
      </c>
      <c r="BM104" s="53">
        <v>37</v>
      </c>
      <c r="BN104" s="53">
        <v>4</v>
      </c>
      <c r="BO104" s="53"/>
      <c r="BP104" s="53">
        <v>2</v>
      </c>
      <c r="BQ104" s="53"/>
      <c r="BR104" s="53">
        <v>2</v>
      </c>
    </row>
    <row r="105" spans="1:70" s="50" customFormat="1" ht="30">
      <c r="A105" s="53">
        <v>104</v>
      </c>
      <c r="B105" s="54" t="s">
        <v>52</v>
      </c>
      <c r="C105" s="53" t="s">
        <v>478</v>
      </c>
      <c r="D105" s="54" t="s">
        <v>529</v>
      </c>
      <c r="E105" s="53">
        <v>12342023</v>
      </c>
      <c r="F105" s="75" t="s">
        <v>530</v>
      </c>
      <c r="G105" s="54" t="s">
        <v>531</v>
      </c>
      <c r="H105" s="54" t="s">
        <v>532</v>
      </c>
      <c r="I105" s="55" t="s">
        <v>533</v>
      </c>
      <c r="J105" s="321" t="s">
        <v>2399</v>
      </c>
      <c r="K105" s="147">
        <v>19</v>
      </c>
      <c r="L105" s="147" t="s">
        <v>2400</v>
      </c>
      <c r="M105" s="65" t="s">
        <v>1402</v>
      </c>
      <c r="N105" s="53">
        <v>2</v>
      </c>
      <c r="O105" s="54" t="s">
        <v>61</v>
      </c>
      <c r="P105" s="54" t="s">
        <v>1520</v>
      </c>
      <c r="Q105" s="54" t="s">
        <v>9</v>
      </c>
      <c r="R105" s="57">
        <f t="shared" si="18"/>
        <v>3830950</v>
      </c>
      <c r="S105" s="70">
        <v>1737462.5</v>
      </c>
      <c r="T105" s="60">
        <f t="shared" si="20"/>
        <v>1389970</v>
      </c>
      <c r="U105" s="60">
        <f t="shared" si="21"/>
        <v>347492.5</v>
      </c>
      <c r="V105" s="70">
        <v>2093487.5</v>
      </c>
      <c r="W105" s="61">
        <f t="shared" si="15"/>
        <v>2</v>
      </c>
      <c r="X105" s="61">
        <f t="shared" si="16"/>
        <v>2</v>
      </c>
      <c r="Y105" s="61">
        <f t="shared" si="17"/>
        <v>0</v>
      </c>
      <c r="Z105" s="3">
        <v>0</v>
      </c>
      <c r="AA105" s="3">
        <v>0</v>
      </c>
      <c r="AB105" s="3">
        <v>2</v>
      </c>
      <c r="AC105" s="3">
        <v>0</v>
      </c>
      <c r="AD105" s="3">
        <v>0</v>
      </c>
      <c r="AE105" s="3">
        <v>0</v>
      </c>
      <c r="AF105" s="55">
        <v>3</v>
      </c>
      <c r="AG105" s="55"/>
      <c r="AH105" s="306"/>
      <c r="AI105" s="306"/>
      <c r="AJ105" s="55" t="s">
        <v>199</v>
      </c>
      <c r="AK105" s="305">
        <v>42550</v>
      </c>
      <c r="AL105" s="306">
        <v>502242.4</v>
      </c>
      <c r="AM105" s="55"/>
      <c r="AN105" s="55"/>
      <c r="AO105" s="55"/>
      <c r="AP105" s="3">
        <v>125560.6</v>
      </c>
      <c r="AQ105" s="60">
        <f t="shared" si="14"/>
        <v>502242.4</v>
      </c>
      <c r="AR105" s="60">
        <f t="shared" si="12"/>
        <v>627803</v>
      </c>
      <c r="AS105" s="63">
        <f t="shared" si="13"/>
        <v>36.133326618560112</v>
      </c>
      <c r="AT105" s="60" t="s">
        <v>425</v>
      </c>
      <c r="AU105" s="53" t="s">
        <v>173</v>
      </c>
      <c r="AV105" s="53">
        <v>6</v>
      </c>
      <c r="AW105" s="53">
        <v>18</v>
      </c>
      <c r="AX105" s="53"/>
      <c r="AY105" s="53"/>
      <c r="AZ105" s="53">
        <v>6</v>
      </c>
      <c r="BA105" s="53"/>
      <c r="BB105" s="53"/>
      <c r="BC105" s="53">
        <v>1</v>
      </c>
      <c r="BD105" s="53"/>
      <c r="BE105" s="53"/>
      <c r="BF105" s="53"/>
      <c r="BG105" s="53"/>
      <c r="BH105" s="53"/>
      <c r="BI105" s="53">
        <v>1</v>
      </c>
      <c r="BJ105" s="53"/>
      <c r="BK105" s="53">
        <v>70</v>
      </c>
      <c r="BL105" s="53">
        <v>1</v>
      </c>
      <c r="BM105" s="53"/>
      <c r="BN105" s="53"/>
      <c r="BO105" s="53"/>
      <c r="BP105" s="53">
        <v>1</v>
      </c>
      <c r="BQ105" s="53"/>
      <c r="BR105" s="53">
        <v>4</v>
      </c>
    </row>
    <row r="106" spans="1:70" s="50" customFormat="1" ht="30">
      <c r="A106" s="53">
        <v>105</v>
      </c>
      <c r="B106" s="54" t="s">
        <v>52</v>
      </c>
      <c r="C106" s="53" t="s">
        <v>478</v>
      </c>
      <c r="D106" s="54" t="s">
        <v>737</v>
      </c>
      <c r="E106" s="53">
        <v>12342024</v>
      </c>
      <c r="F106" s="75" t="s">
        <v>537</v>
      </c>
      <c r="G106" s="54" t="s">
        <v>538</v>
      </c>
      <c r="H106" s="54" t="s">
        <v>1097</v>
      </c>
      <c r="I106" s="55">
        <v>9848053528</v>
      </c>
      <c r="J106" s="321" t="s">
        <v>2401</v>
      </c>
      <c r="K106" s="147">
        <v>18</v>
      </c>
      <c r="L106" s="147" t="s">
        <v>2381</v>
      </c>
      <c r="M106" s="53" t="s">
        <v>1227</v>
      </c>
      <c r="N106" s="53">
        <v>2</v>
      </c>
      <c r="O106" s="54" t="s">
        <v>97</v>
      </c>
      <c r="P106" s="54" t="s">
        <v>42</v>
      </c>
      <c r="Q106" s="54" t="s">
        <v>9</v>
      </c>
      <c r="R106" s="57">
        <f t="shared" si="18"/>
        <v>2628209</v>
      </c>
      <c r="S106" s="70">
        <v>1384534.8</v>
      </c>
      <c r="T106" s="60">
        <f t="shared" si="20"/>
        <v>1107627.8400000001</v>
      </c>
      <c r="U106" s="60">
        <f t="shared" si="21"/>
        <v>276906.96000000002</v>
      </c>
      <c r="V106" s="70">
        <v>1243674.2</v>
      </c>
      <c r="W106" s="61">
        <f t="shared" si="15"/>
        <v>27</v>
      </c>
      <c r="X106" s="61">
        <f t="shared" si="16"/>
        <v>15</v>
      </c>
      <c r="Y106" s="61">
        <f t="shared" si="17"/>
        <v>12</v>
      </c>
      <c r="Z106" s="3">
        <v>0</v>
      </c>
      <c r="AA106" s="3">
        <v>0</v>
      </c>
      <c r="AB106" s="3">
        <v>15</v>
      </c>
      <c r="AC106" s="3">
        <v>12</v>
      </c>
      <c r="AD106" s="3">
        <v>0</v>
      </c>
      <c r="AE106" s="3">
        <v>0</v>
      </c>
      <c r="AF106" s="55">
        <v>3</v>
      </c>
      <c r="AG106" s="55" t="s">
        <v>198</v>
      </c>
      <c r="AH106" s="305">
        <v>42423</v>
      </c>
      <c r="AI106" s="306">
        <v>261580</v>
      </c>
      <c r="AJ106" s="55" t="s">
        <v>199</v>
      </c>
      <c r="AK106" s="308">
        <v>42709</v>
      </c>
      <c r="AL106" s="3">
        <v>303886.24</v>
      </c>
      <c r="AM106" s="55"/>
      <c r="AN106" s="55"/>
      <c r="AO106" s="55"/>
      <c r="AP106" s="3">
        <v>141366.56</v>
      </c>
      <c r="AQ106" s="60">
        <f t="shared" si="14"/>
        <v>565466.24</v>
      </c>
      <c r="AR106" s="60">
        <f t="shared" si="12"/>
        <v>706832.8</v>
      </c>
      <c r="AS106" s="63">
        <f t="shared" si="13"/>
        <v>51.05200678235029</v>
      </c>
      <c r="AT106" s="60" t="s">
        <v>425</v>
      </c>
      <c r="AU106" s="53" t="s">
        <v>173</v>
      </c>
      <c r="AV106" s="53">
        <v>5.33</v>
      </c>
      <c r="AW106" s="53"/>
      <c r="AX106" s="53"/>
      <c r="AY106" s="53">
        <v>100000</v>
      </c>
      <c r="AZ106" s="53">
        <v>5.33</v>
      </c>
      <c r="BA106" s="53"/>
      <c r="BB106" s="53"/>
      <c r="BC106" s="53">
        <v>1</v>
      </c>
      <c r="BD106" s="53"/>
      <c r="BE106" s="53"/>
      <c r="BF106" s="53"/>
      <c r="BG106" s="53"/>
      <c r="BH106" s="53"/>
      <c r="BI106" s="53">
        <v>2</v>
      </c>
      <c r="BJ106" s="53"/>
      <c r="BK106" s="53">
        <v>85</v>
      </c>
      <c r="BL106" s="53"/>
      <c r="BM106" s="53"/>
      <c r="BN106" s="53">
        <v>6</v>
      </c>
      <c r="BO106" s="53"/>
      <c r="BP106" s="53">
        <v>2</v>
      </c>
      <c r="BQ106" s="53"/>
      <c r="BR106" s="53"/>
    </row>
    <row r="107" spans="1:70" s="50" customFormat="1" ht="30">
      <c r="A107" s="53">
        <v>106</v>
      </c>
      <c r="B107" s="54" t="s">
        <v>52</v>
      </c>
      <c r="C107" s="53" t="s">
        <v>478</v>
      </c>
      <c r="D107" s="54" t="s">
        <v>1292</v>
      </c>
      <c r="E107" s="53">
        <v>12343025</v>
      </c>
      <c r="F107" s="75" t="s">
        <v>1293</v>
      </c>
      <c r="G107" s="54" t="s">
        <v>1294</v>
      </c>
      <c r="H107" s="54" t="s">
        <v>1295</v>
      </c>
      <c r="I107" s="55" t="s">
        <v>1296</v>
      </c>
      <c r="J107" s="321" t="s">
        <v>2353</v>
      </c>
      <c r="K107" s="147">
        <v>24</v>
      </c>
      <c r="L107" s="147" t="s">
        <v>2402</v>
      </c>
      <c r="M107" s="65" t="s">
        <v>1402</v>
      </c>
      <c r="N107" s="53">
        <v>3</v>
      </c>
      <c r="O107" s="54" t="s">
        <v>61</v>
      </c>
      <c r="P107" s="54" t="s">
        <v>61</v>
      </c>
      <c r="Q107" s="54" t="s">
        <v>36</v>
      </c>
      <c r="R107" s="57">
        <f t="shared" si="18"/>
        <v>10497390.359999999</v>
      </c>
      <c r="S107" s="70">
        <v>5622037.5599999996</v>
      </c>
      <c r="T107" s="60">
        <f t="shared" si="20"/>
        <v>4497630.0479999995</v>
      </c>
      <c r="U107" s="60">
        <f t="shared" si="21"/>
        <v>1124407.5119999999</v>
      </c>
      <c r="V107" s="70">
        <v>4875352.8</v>
      </c>
      <c r="W107" s="61">
        <f t="shared" si="15"/>
        <v>106</v>
      </c>
      <c r="X107" s="61">
        <f t="shared" si="16"/>
        <v>42</v>
      </c>
      <c r="Y107" s="61">
        <f t="shared" si="17"/>
        <v>64</v>
      </c>
      <c r="Z107" s="147">
        <v>12</v>
      </c>
      <c r="AA107" s="147">
        <v>19</v>
      </c>
      <c r="AB107" s="147">
        <v>9</v>
      </c>
      <c r="AC107" s="147">
        <v>13</v>
      </c>
      <c r="AD107" s="147">
        <v>21</v>
      </c>
      <c r="AE107" s="147">
        <v>32</v>
      </c>
      <c r="AF107" s="55">
        <v>3</v>
      </c>
      <c r="AG107" s="55" t="s">
        <v>198</v>
      </c>
      <c r="AH107" s="305">
        <v>42506</v>
      </c>
      <c r="AI107" s="306">
        <v>1124407.51</v>
      </c>
      <c r="AJ107" s="55"/>
      <c r="AK107" s="55"/>
      <c r="AL107" s="55"/>
      <c r="AM107" s="55"/>
      <c r="AN107" s="55"/>
      <c r="AO107" s="55"/>
      <c r="AP107" s="306">
        <v>0</v>
      </c>
      <c r="AQ107" s="60">
        <f t="shared" si="14"/>
        <v>1124407.51</v>
      </c>
      <c r="AR107" s="60">
        <f t="shared" si="12"/>
        <v>1124407.51</v>
      </c>
      <c r="AS107" s="63">
        <f t="shared" si="13"/>
        <v>19.999999964425712</v>
      </c>
      <c r="AT107" s="60" t="s">
        <v>425</v>
      </c>
      <c r="AU107" s="53" t="s">
        <v>173</v>
      </c>
      <c r="AV107" s="53">
        <v>1.5</v>
      </c>
      <c r="AW107" s="53"/>
      <c r="AX107" s="53"/>
      <c r="AY107" s="53"/>
      <c r="AZ107" s="53"/>
      <c r="BA107" s="53"/>
      <c r="BB107" s="53"/>
      <c r="BC107" s="53"/>
      <c r="BD107" s="53">
        <v>1</v>
      </c>
      <c r="BE107" s="53"/>
      <c r="BF107" s="53"/>
      <c r="BG107" s="53">
        <v>1</v>
      </c>
      <c r="BH107" s="53"/>
      <c r="BI107" s="53"/>
      <c r="BJ107" s="53"/>
      <c r="BK107" s="53"/>
      <c r="BL107" s="53"/>
      <c r="BM107" s="53"/>
      <c r="BN107" s="53"/>
      <c r="BO107" s="53"/>
      <c r="BP107" s="53">
        <v>5</v>
      </c>
      <c r="BQ107" s="53"/>
      <c r="BR107" s="53">
        <v>5</v>
      </c>
    </row>
    <row r="108" spans="1:70" s="50" customFormat="1" ht="30">
      <c r="A108" s="53">
        <v>107</v>
      </c>
      <c r="B108" s="54" t="s">
        <v>52</v>
      </c>
      <c r="C108" s="53" t="s">
        <v>1312</v>
      </c>
      <c r="D108" s="54" t="s">
        <v>1361</v>
      </c>
      <c r="E108" s="53">
        <v>12343026</v>
      </c>
      <c r="F108" s="75" t="s">
        <v>1362</v>
      </c>
      <c r="G108" s="54" t="s">
        <v>1364</v>
      </c>
      <c r="H108" s="54" t="s">
        <v>1363</v>
      </c>
      <c r="I108" s="55">
        <v>9848034535</v>
      </c>
      <c r="J108" s="321" t="s">
        <v>2367</v>
      </c>
      <c r="K108" s="147">
        <v>12</v>
      </c>
      <c r="L108" s="147" t="s">
        <v>1867</v>
      </c>
      <c r="M108" s="53" t="s">
        <v>1212</v>
      </c>
      <c r="N108" s="53">
        <v>1</v>
      </c>
      <c r="O108" s="198" t="s">
        <v>1403</v>
      </c>
      <c r="P108" s="198" t="s">
        <v>1403</v>
      </c>
      <c r="Q108" s="54" t="s">
        <v>9</v>
      </c>
      <c r="R108" s="57">
        <f t="shared" si="18"/>
        <v>1664680</v>
      </c>
      <c r="S108" s="70">
        <v>919730</v>
      </c>
      <c r="T108" s="60">
        <f>S108*100%</f>
        <v>919730</v>
      </c>
      <c r="U108" s="60"/>
      <c r="V108" s="60">
        <v>744950</v>
      </c>
      <c r="W108" s="61">
        <f t="shared" si="15"/>
        <v>24</v>
      </c>
      <c r="X108" s="61">
        <f t="shared" si="16"/>
        <v>0</v>
      </c>
      <c r="Y108" s="61">
        <f t="shared" si="17"/>
        <v>24</v>
      </c>
      <c r="Z108" s="3">
        <v>0</v>
      </c>
      <c r="AA108" s="3">
        <v>1</v>
      </c>
      <c r="AB108" s="3">
        <v>0</v>
      </c>
      <c r="AC108" s="3">
        <v>19</v>
      </c>
      <c r="AD108" s="3">
        <v>0</v>
      </c>
      <c r="AE108" s="3">
        <v>4</v>
      </c>
      <c r="AF108" s="55">
        <v>3</v>
      </c>
      <c r="AG108" s="55" t="s">
        <v>198</v>
      </c>
      <c r="AH108" s="305">
        <v>42535</v>
      </c>
      <c r="AI108" s="306">
        <v>183946</v>
      </c>
      <c r="AJ108" s="55" t="s">
        <v>199</v>
      </c>
      <c r="AK108" s="308">
        <v>42697</v>
      </c>
      <c r="AL108" s="3">
        <v>451270.62</v>
      </c>
      <c r="AM108" s="55"/>
      <c r="AN108" s="55"/>
      <c r="AO108" s="55"/>
      <c r="AP108" s="306">
        <v>0</v>
      </c>
      <c r="AQ108" s="60">
        <f t="shared" si="14"/>
        <v>635216.62</v>
      </c>
      <c r="AR108" s="60">
        <f t="shared" si="12"/>
        <v>635216.62</v>
      </c>
      <c r="AS108" s="63">
        <f t="shared" si="13"/>
        <v>69.065554021288861</v>
      </c>
      <c r="AT108" s="60" t="s">
        <v>425</v>
      </c>
      <c r="AU108" s="53" t="s">
        <v>173</v>
      </c>
      <c r="AV108" s="53">
        <v>10.5</v>
      </c>
      <c r="AW108" s="53">
        <v>235</v>
      </c>
      <c r="AX108" s="53"/>
      <c r="AY108" s="53"/>
      <c r="AZ108" s="53">
        <v>10.5</v>
      </c>
      <c r="BA108" s="53"/>
      <c r="BB108" s="53"/>
      <c r="BC108" s="53"/>
      <c r="BD108" s="53"/>
      <c r="BE108" s="53"/>
      <c r="BF108" s="53"/>
      <c r="BG108" s="53"/>
      <c r="BH108" s="53"/>
      <c r="BI108" s="53">
        <v>3</v>
      </c>
      <c r="BJ108" s="53"/>
      <c r="BK108" s="53">
        <v>150</v>
      </c>
      <c r="BL108" s="53">
        <v>1</v>
      </c>
      <c r="BM108" s="53">
        <v>32</v>
      </c>
      <c r="BN108" s="53">
        <v>3</v>
      </c>
      <c r="BO108" s="53">
        <v>5</v>
      </c>
      <c r="BP108" s="53">
        <v>3</v>
      </c>
      <c r="BQ108" s="53"/>
      <c r="BR108" s="53">
        <v>1</v>
      </c>
    </row>
    <row r="109" spans="1:70" s="50" customFormat="1">
      <c r="A109" s="53">
        <v>108</v>
      </c>
      <c r="B109" s="54" t="s">
        <v>52</v>
      </c>
      <c r="C109" s="53" t="s">
        <v>1312</v>
      </c>
      <c r="D109" s="198" t="s">
        <v>1407</v>
      </c>
      <c r="E109" s="65">
        <v>12451027</v>
      </c>
      <c r="F109" s="200" t="s">
        <v>500</v>
      </c>
      <c r="G109" s="200" t="s">
        <v>1408</v>
      </c>
      <c r="H109" s="200" t="s">
        <v>1409</v>
      </c>
      <c r="I109" s="306">
        <v>9800503114</v>
      </c>
      <c r="J109" s="321" t="s">
        <v>2403</v>
      </c>
      <c r="K109" s="147">
        <v>12</v>
      </c>
      <c r="L109" s="147" t="s">
        <v>2404</v>
      </c>
      <c r="M109" s="53" t="s">
        <v>1212</v>
      </c>
      <c r="N109" s="65">
        <v>1</v>
      </c>
      <c r="O109" s="198" t="s">
        <v>1403</v>
      </c>
      <c r="P109" s="198" t="s">
        <v>1403</v>
      </c>
      <c r="Q109" s="200" t="s">
        <v>9</v>
      </c>
      <c r="R109" s="57">
        <f t="shared" si="18"/>
        <v>1270677</v>
      </c>
      <c r="S109" s="314">
        <v>775697</v>
      </c>
      <c r="T109" s="314">
        <v>775697</v>
      </c>
      <c r="U109" s="200"/>
      <c r="V109" s="200">
        <v>494980</v>
      </c>
      <c r="W109" s="61">
        <f t="shared" si="15"/>
        <v>32</v>
      </c>
      <c r="X109" s="61">
        <f t="shared" si="16"/>
        <v>1</v>
      </c>
      <c r="Y109" s="61">
        <f t="shared" si="17"/>
        <v>31</v>
      </c>
      <c r="Z109" s="3">
        <v>0</v>
      </c>
      <c r="AA109" s="3">
        <v>1</v>
      </c>
      <c r="AB109" s="3">
        <v>1</v>
      </c>
      <c r="AC109" s="3">
        <v>30</v>
      </c>
      <c r="AD109" s="3">
        <v>0</v>
      </c>
      <c r="AE109" s="3">
        <v>0</v>
      </c>
      <c r="AF109" s="55">
        <v>3</v>
      </c>
      <c r="AG109" s="55" t="s">
        <v>198</v>
      </c>
      <c r="AH109" s="305">
        <v>42544</v>
      </c>
      <c r="AI109" s="306">
        <v>155139</v>
      </c>
      <c r="AJ109" s="55" t="s">
        <v>199</v>
      </c>
      <c r="AK109" s="308">
        <v>42701</v>
      </c>
      <c r="AL109" s="3">
        <v>192525</v>
      </c>
      <c r="AM109" s="55"/>
      <c r="AN109" s="55"/>
      <c r="AO109" s="55"/>
      <c r="AP109" s="306">
        <v>0</v>
      </c>
      <c r="AQ109" s="60">
        <f t="shared" si="14"/>
        <v>347664</v>
      </c>
      <c r="AR109" s="60">
        <f t="shared" si="12"/>
        <v>347664</v>
      </c>
      <c r="AS109" s="63">
        <f t="shared" si="13"/>
        <v>44.819562277538779</v>
      </c>
      <c r="AT109" s="60" t="s">
        <v>425</v>
      </c>
      <c r="AU109" s="53" t="s">
        <v>173</v>
      </c>
      <c r="AV109" s="53">
        <v>10</v>
      </c>
      <c r="AW109" s="53">
        <v>239</v>
      </c>
      <c r="AX109" s="53"/>
      <c r="AY109" s="53"/>
      <c r="AZ109" s="53">
        <v>10</v>
      </c>
      <c r="BA109" s="53"/>
      <c r="BB109" s="53"/>
      <c r="BC109" s="53"/>
      <c r="BD109" s="53"/>
      <c r="BE109" s="53"/>
      <c r="BF109" s="53"/>
      <c r="BG109" s="53"/>
      <c r="BH109" s="53"/>
      <c r="BI109" s="53">
        <v>6</v>
      </c>
      <c r="BJ109" s="53"/>
      <c r="BK109" s="53">
        <v>50</v>
      </c>
      <c r="BL109" s="53">
        <v>1</v>
      </c>
      <c r="BM109" s="53">
        <v>64</v>
      </c>
      <c r="BN109" s="53">
        <v>7</v>
      </c>
      <c r="BO109" s="53">
        <v>32</v>
      </c>
      <c r="BP109" s="53">
        <v>6</v>
      </c>
      <c r="BQ109" s="53"/>
      <c r="BR109" s="53"/>
    </row>
    <row r="110" spans="1:70" s="50" customFormat="1" ht="30">
      <c r="A110" s="53">
        <v>109</v>
      </c>
      <c r="B110" s="54" t="s">
        <v>52</v>
      </c>
      <c r="C110" s="53" t="s">
        <v>1312</v>
      </c>
      <c r="D110" s="198" t="s">
        <v>1389</v>
      </c>
      <c r="E110" s="65">
        <v>12453028</v>
      </c>
      <c r="F110" s="200" t="s">
        <v>1390</v>
      </c>
      <c r="G110" s="200" t="s">
        <v>1410</v>
      </c>
      <c r="H110" s="200" t="s">
        <v>1411</v>
      </c>
      <c r="I110" s="306">
        <v>9848022669</v>
      </c>
      <c r="J110" s="321" t="s">
        <v>2380</v>
      </c>
      <c r="K110" s="147">
        <v>18</v>
      </c>
      <c r="L110" s="147" t="s">
        <v>2012</v>
      </c>
      <c r="M110" s="65" t="s">
        <v>1402</v>
      </c>
      <c r="N110" s="65">
        <v>3</v>
      </c>
      <c r="O110" s="198" t="s">
        <v>45</v>
      </c>
      <c r="P110" s="198" t="s">
        <v>45</v>
      </c>
      <c r="Q110" s="200" t="s">
        <v>89</v>
      </c>
      <c r="R110" s="57">
        <f t="shared" si="18"/>
        <v>87009319.859999999</v>
      </c>
      <c r="S110" s="314">
        <v>29437084.809999999</v>
      </c>
      <c r="T110" s="200">
        <v>23549667.850000001</v>
      </c>
      <c r="U110" s="200">
        <v>5887416.96</v>
      </c>
      <c r="V110" s="200">
        <v>57572235.049999997</v>
      </c>
      <c r="W110" s="61">
        <f t="shared" si="15"/>
        <v>3</v>
      </c>
      <c r="X110" s="61">
        <f t="shared" si="16"/>
        <v>2</v>
      </c>
      <c r="Y110" s="61">
        <f t="shared" si="17"/>
        <v>1</v>
      </c>
      <c r="Z110" s="3">
        <v>0</v>
      </c>
      <c r="AA110" s="3">
        <v>0</v>
      </c>
      <c r="AB110" s="3">
        <v>2</v>
      </c>
      <c r="AC110" s="3">
        <v>1</v>
      </c>
      <c r="AD110" s="3">
        <v>0</v>
      </c>
      <c r="AE110" s="3">
        <v>0</v>
      </c>
      <c r="AF110" s="55">
        <v>3</v>
      </c>
      <c r="AG110" s="55" t="s">
        <v>198</v>
      </c>
      <c r="AH110" s="308">
        <v>42689</v>
      </c>
      <c r="AI110" s="3">
        <v>5887416</v>
      </c>
      <c r="AJ110" s="55"/>
      <c r="AK110" s="55"/>
      <c r="AL110" s="55"/>
      <c r="AM110" s="55"/>
      <c r="AN110" s="55"/>
      <c r="AO110" s="55"/>
      <c r="AP110" s="306">
        <v>0</v>
      </c>
      <c r="AQ110" s="60">
        <f t="shared" si="14"/>
        <v>5887416</v>
      </c>
      <c r="AR110" s="60">
        <f t="shared" si="12"/>
        <v>5887416</v>
      </c>
      <c r="AS110" s="63">
        <f t="shared" si="13"/>
        <v>19.999996732013354</v>
      </c>
      <c r="AT110" s="60" t="s">
        <v>425</v>
      </c>
      <c r="AU110" s="53" t="s">
        <v>173</v>
      </c>
      <c r="AV110" s="53">
        <v>40</v>
      </c>
      <c r="AW110" s="53">
        <v>300</v>
      </c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>
        <v>1800</v>
      </c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</row>
    <row r="111" spans="1:70" s="50" customFormat="1" ht="30">
      <c r="A111" s="53">
        <v>110</v>
      </c>
      <c r="B111" s="54" t="s">
        <v>52</v>
      </c>
      <c r="C111" s="53" t="s">
        <v>1312</v>
      </c>
      <c r="D111" s="198" t="s">
        <v>1396</v>
      </c>
      <c r="E111" s="65">
        <v>12452029</v>
      </c>
      <c r="F111" s="200" t="s">
        <v>1397</v>
      </c>
      <c r="G111" s="200" t="s">
        <v>1412</v>
      </c>
      <c r="H111" s="200" t="s">
        <v>1413</v>
      </c>
      <c r="I111" s="306">
        <v>9848181716</v>
      </c>
      <c r="J111" s="321" t="s">
        <v>2405</v>
      </c>
      <c r="K111" s="147">
        <v>12</v>
      </c>
      <c r="L111" s="147" t="s">
        <v>2406</v>
      </c>
      <c r="M111" s="65" t="s">
        <v>1212</v>
      </c>
      <c r="N111" s="65">
        <v>2</v>
      </c>
      <c r="O111" s="198" t="s">
        <v>45</v>
      </c>
      <c r="P111" s="200" t="s">
        <v>1518</v>
      </c>
      <c r="Q111" s="200" t="s">
        <v>1405</v>
      </c>
      <c r="R111" s="57">
        <f t="shared" si="18"/>
        <v>9362278.9100000001</v>
      </c>
      <c r="S111" s="314">
        <v>4486381.29</v>
      </c>
      <c r="T111" s="200">
        <v>3589105.03</v>
      </c>
      <c r="U111" s="200">
        <v>897276.26</v>
      </c>
      <c r="V111" s="200">
        <v>4875897.62</v>
      </c>
      <c r="W111" s="61">
        <f t="shared" si="15"/>
        <v>61</v>
      </c>
      <c r="X111" s="61">
        <f t="shared" si="16"/>
        <v>8</v>
      </c>
      <c r="Y111" s="61">
        <f t="shared" si="17"/>
        <v>53</v>
      </c>
      <c r="Z111" s="200">
        <v>0</v>
      </c>
      <c r="AA111" s="200">
        <v>0</v>
      </c>
      <c r="AB111" s="200">
        <v>5</v>
      </c>
      <c r="AC111" s="200">
        <v>50</v>
      </c>
      <c r="AD111" s="200">
        <v>3</v>
      </c>
      <c r="AE111" s="200">
        <v>3</v>
      </c>
      <c r="AF111" s="55">
        <v>3</v>
      </c>
      <c r="AG111" s="55" t="s">
        <v>198</v>
      </c>
      <c r="AH111" s="308">
        <v>42722</v>
      </c>
      <c r="AI111" s="3">
        <v>2934831.41</v>
      </c>
      <c r="AJ111" s="55"/>
      <c r="AK111" s="55"/>
      <c r="AL111" s="55"/>
      <c r="AM111" s="55"/>
      <c r="AN111" s="55"/>
      <c r="AO111" s="55"/>
      <c r="AP111" s="3">
        <v>733707.85</v>
      </c>
      <c r="AQ111" s="60">
        <f t="shared" si="14"/>
        <v>2934831.41</v>
      </c>
      <c r="AR111" s="60">
        <f t="shared" si="12"/>
        <v>3668539.2600000002</v>
      </c>
      <c r="AS111" s="63">
        <f t="shared" si="13"/>
        <v>81.770563464524443</v>
      </c>
      <c r="AT111" s="60" t="s">
        <v>425</v>
      </c>
      <c r="AU111" s="53" t="s">
        <v>173</v>
      </c>
      <c r="AV111" s="53">
        <v>12</v>
      </c>
      <c r="AW111" s="53">
        <v>150</v>
      </c>
      <c r="AX111" s="53"/>
      <c r="AY111" s="53"/>
      <c r="AZ111" s="53">
        <v>12</v>
      </c>
      <c r="BA111" s="53"/>
      <c r="BB111" s="53"/>
      <c r="BC111" s="53"/>
      <c r="BD111" s="53"/>
      <c r="BE111" s="53">
        <v>50</v>
      </c>
      <c r="BF111" s="53"/>
      <c r="BG111" s="53"/>
      <c r="BH111" s="53"/>
      <c r="BI111" s="53">
        <v>8</v>
      </c>
      <c r="BJ111" s="53"/>
      <c r="BK111" s="53"/>
      <c r="BL111" s="53">
        <v>1</v>
      </c>
      <c r="BM111" s="53">
        <v>60</v>
      </c>
      <c r="BN111" s="53">
        <v>4</v>
      </c>
      <c r="BO111" s="53"/>
      <c r="BP111" s="53">
        <v>8</v>
      </c>
      <c r="BQ111" s="53"/>
      <c r="BR111" s="53">
        <v>1</v>
      </c>
    </row>
    <row r="112" spans="1:70" s="50" customFormat="1" ht="30">
      <c r="A112" s="53">
        <v>111</v>
      </c>
      <c r="B112" s="54" t="s">
        <v>52</v>
      </c>
      <c r="C112" s="53" t="s">
        <v>478</v>
      </c>
      <c r="D112" s="198" t="s">
        <v>1414</v>
      </c>
      <c r="E112" s="65">
        <v>12453030</v>
      </c>
      <c r="F112" s="200" t="s">
        <v>1415</v>
      </c>
      <c r="G112" s="200" t="s">
        <v>1416</v>
      </c>
      <c r="H112" s="200" t="s">
        <v>1417</v>
      </c>
      <c r="I112" s="306">
        <v>9848170039</v>
      </c>
      <c r="J112" s="321" t="s">
        <v>2407</v>
      </c>
      <c r="K112" s="147">
        <v>18</v>
      </c>
      <c r="L112" s="147" t="s">
        <v>2012</v>
      </c>
      <c r="M112" s="65" t="s">
        <v>1402</v>
      </c>
      <c r="N112" s="65">
        <v>3</v>
      </c>
      <c r="O112" s="198" t="s">
        <v>45</v>
      </c>
      <c r="P112" s="198" t="s">
        <v>45</v>
      </c>
      <c r="Q112" s="54" t="s">
        <v>36</v>
      </c>
      <c r="R112" s="57">
        <f t="shared" si="18"/>
        <v>14049208.220000001</v>
      </c>
      <c r="S112" s="314">
        <v>6952004.1100000003</v>
      </c>
      <c r="T112" s="200">
        <v>5561603.29</v>
      </c>
      <c r="U112" s="200">
        <v>1390400.82</v>
      </c>
      <c r="V112" s="200">
        <v>7097204.1100000003</v>
      </c>
      <c r="W112" s="61">
        <f t="shared" si="15"/>
        <v>3</v>
      </c>
      <c r="X112" s="61">
        <f t="shared" si="16"/>
        <v>1</v>
      </c>
      <c r="Y112" s="61">
        <f t="shared" si="17"/>
        <v>2</v>
      </c>
      <c r="Z112" s="3">
        <v>0</v>
      </c>
      <c r="AA112" s="3">
        <v>0</v>
      </c>
      <c r="AB112" s="3">
        <v>0</v>
      </c>
      <c r="AC112" s="3">
        <v>0</v>
      </c>
      <c r="AD112" s="3">
        <v>1</v>
      </c>
      <c r="AE112" s="3">
        <v>2</v>
      </c>
      <c r="AF112" s="55">
        <v>3</v>
      </c>
      <c r="AG112" s="55" t="s">
        <v>198</v>
      </c>
      <c r="AH112" s="308">
        <v>42614</v>
      </c>
      <c r="AI112" s="3">
        <v>1390400.82</v>
      </c>
      <c r="AJ112" s="55" t="s">
        <v>199</v>
      </c>
      <c r="AK112" s="308">
        <v>42801</v>
      </c>
      <c r="AL112" s="3">
        <v>324856.15000000002</v>
      </c>
      <c r="AM112" s="55"/>
      <c r="AN112" s="55"/>
      <c r="AO112" s="55"/>
      <c r="AP112" s="3">
        <v>428814.24</v>
      </c>
      <c r="AQ112" s="60">
        <f t="shared" si="14"/>
        <v>1715256.9700000002</v>
      </c>
      <c r="AR112" s="60">
        <f t="shared" si="12"/>
        <v>2144071.21</v>
      </c>
      <c r="AS112" s="63">
        <f t="shared" si="13"/>
        <v>30.841052106340022</v>
      </c>
      <c r="AT112" s="60" t="s">
        <v>425</v>
      </c>
      <c r="AU112" s="53" t="s">
        <v>173</v>
      </c>
      <c r="AV112" s="53">
        <v>6</v>
      </c>
      <c r="AW112" s="53">
        <v>24</v>
      </c>
      <c r="AX112" s="53"/>
      <c r="AY112" s="53"/>
      <c r="AZ112" s="53"/>
      <c r="BA112" s="53"/>
      <c r="BB112" s="53"/>
      <c r="BC112" s="53"/>
      <c r="BD112" s="53">
        <v>1</v>
      </c>
      <c r="BE112" s="53"/>
      <c r="BF112" s="53"/>
      <c r="BG112" s="53">
        <v>1</v>
      </c>
      <c r="BH112" s="53"/>
      <c r="BI112" s="53"/>
      <c r="BJ112" s="53"/>
      <c r="BK112" s="53"/>
      <c r="BL112" s="53">
        <v>2</v>
      </c>
      <c r="BM112" s="53"/>
      <c r="BN112" s="53">
        <v>4</v>
      </c>
      <c r="BO112" s="53"/>
      <c r="BP112" s="53"/>
      <c r="BQ112" s="53"/>
      <c r="BR112" s="53">
        <v>2</v>
      </c>
    </row>
    <row r="113" spans="1:70" s="50" customFormat="1" ht="30">
      <c r="A113" s="53">
        <v>112</v>
      </c>
      <c r="B113" s="54" t="s">
        <v>52</v>
      </c>
      <c r="C113" s="53" t="s">
        <v>1312</v>
      </c>
      <c r="D113" s="198" t="s">
        <v>1685</v>
      </c>
      <c r="E113" s="66">
        <v>12451033</v>
      </c>
      <c r="F113" s="93" t="s">
        <v>2320</v>
      </c>
      <c r="G113" s="200" t="s">
        <v>1686</v>
      </c>
      <c r="H113" s="200" t="s">
        <v>1687</v>
      </c>
      <c r="I113" s="306">
        <v>9868278735</v>
      </c>
      <c r="J113" s="321" t="s">
        <v>2386</v>
      </c>
      <c r="K113" s="147">
        <v>8</v>
      </c>
      <c r="L113" s="147" t="s">
        <v>1867</v>
      </c>
      <c r="M113" s="65" t="s">
        <v>1212</v>
      </c>
      <c r="N113" s="65">
        <v>1</v>
      </c>
      <c r="O113" s="198" t="s">
        <v>45</v>
      </c>
      <c r="P113" s="198" t="s">
        <v>45</v>
      </c>
      <c r="Q113" s="200" t="s">
        <v>9</v>
      </c>
      <c r="R113" s="57">
        <f t="shared" si="18"/>
        <v>2522800</v>
      </c>
      <c r="S113" s="314">
        <v>1017580</v>
      </c>
      <c r="T113" s="200">
        <v>1017580</v>
      </c>
      <c r="U113" s="200"/>
      <c r="V113" s="200">
        <v>1505220</v>
      </c>
      <c r="W113" s="61">
        <f t="shared" si="15"/>
        <v>26</v>
      </c>
      <c r="X113" s="61">
        <f t="shared" si="16"/>
        <v>3</v>
      </c>
      <c r="Y113" s="61">
        <f t="shared" si="17"/>
        <v>23</v>
      </c>
      <c r="Z113" s="200"/>
      <c r="AA113" s="200">
        <v>1</v>
      </c>
      <c r="AB113" s="200">
        <v>3</v>
      </c>
      <c r="AC113" s="200">
        <v>22</v>
      </c>
      <c r="AD113" s="200"/>
      <c r="AE113" s="200"/>
      <c r="AF113" s="55"/>
      <c r="AG113" s="55" t="s">
        <v>198</v>
      </c>
      <c r="AH113" s="308">
        <v>42687</v>
      </c>
      <c r="AI113" s="3">
        <v>203516</v>
      </c>
      <c r="AJ113" s="55" t="s">
        <v>199</v>
      </c>
      <c r="AK113" s="308">
        <v>42781</v>
      </c>
      <c r="AL113" s="3">
        <v>597453.01</v>
      </c>
      <c r="AM113" s="55"/>
      <c r="AN113" s="55"/>
      <c r="AO113" s="55"/>
      <c r="AP113" s="306">
        <v>0</v>
      </c>
      <c r="AQ113" s="60">
        <f t="shared" si="14"/>
        <v>800969.01</v>
      </c>
      <c r="AR113" s="60">
        <f t="shared" si="12"/>
        <v>800969.01</v>
      </c>
      <c r="AS113" s="63">
        <f t="shared" si="13"/>
        <v>78.71312427524127</v>
      </c>
      <c r="AT113" s="60" t="s">
        <v>425</v>
      </c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>
        <v>200</v>
      </c>
      <c r="BL113" s="53">
        <v>1</v>
      </c>
      <c r="BM113" s="53"/>
      <c r="BN113" s="53">
        <v>6</v>
      </c>
      <c r="BO113" s="53"/>
      <c r="BP113" s="53">
        <v>4</v>
      </c>
      <c r="BQ113" s="53"/>
      <c r="BR113" s="53">
        <v>1</v>
      </c>
    </row>
    <row r="114" spans="1:70" s="50" customFormat="1" ht="30">
      <c r="A114" s="53">
        <v>113</v>
      </c>
      <c r="B114" s="54" t="s">
        <v>52</v>
      </c>
      <c r="C114" s="53" t="s">
        <v>1312</v>
      </c>
      <c r="D114" s="198" t="s">
        <v>1688</v>
      </c>
      <c r="E114" s="66">
        <v>12451034</v>
      </c>
      <c r="F114" s="200" t="s">
        <v>1689</v>
      </c>
      <c r="G114" s="200" t="s">
        <v>1690</v>
      </c>
      <c r="H114" s="200" t="s">
        <v>1691</v>
      </c>
      <c r="I114" s="306">
        <v>9848205444</v>
      </c>
      <c r="J114" s="321" t="s">
        <v>2409</v>
      </c>
      <c r="K114" s="147">
        <v>16</v>
      </c>
      <c r="L114" s="147" t="s">
        <v>2005</v>
      </c>
      <c r="M114" s="65" t="s">
        <v>1212</v>
      </c>
      <c r="N114" s="65">
        <v>1</v>
      </c>
      <c r="O114" s="198" t="s">
        <v>1403</v>
      </c>
      <c r="P114" s="198" t="s">
        <v>1403</v>
      </c>
      <c r="Q114" s="200" t="s">
        <v>9</v>
      </c>
      <c r="R114" s="57">
        <f t="shared" si="18"/>
        <v>2093110</v>
      </c>
      <c r="S114" s="314">
        <v>1072018</v>
      </c>
      <c r="T114" s="200">
        <v>1072018</v>
      </c>
      <c r="U114" s="200"/>
      <c r="V114" s="200">
        <v>1021092</v>
      </c>
      <c r="W114" s="61">
        <f t="shared" si="15"/>
        <v>30</v>
      </c>
      <c r="X114" s="61">
        <f t="shared" si="16"/>
        <v>0</v>
      </c>
      <c r="Y114" s="61">
        <f t="shared" si="17"/>
        <v>30</v>
      </c>
      <c r="Z114" s="200"/>
      <c r="AA114" s="200"/>
      <c r="AB114" s="200"/>
      <c r="AC114" s="200">
        <v>30</v>
      </c>
      <c r="AD114" s="200"/>
      <c r="AE114" s="200"/>
      <c r="AF114" s="55"/>
      <c r="AG114" s="55" t="s">
        <v>198</v>
      </c>
      <c r="AH114" s="308">
        <v>42687</v>
      </c>
      <c r="AI114" s="3">
        <v>214404</v>
      </c>
      <c r="AJ114" s="55"/>
      <c r="AK114" s="55"/>
      <c r="AL114" s="55"/>
      <c r="AM114" s="55"/>
      <c r="AN114" s="55"/>
      <c r="AO114" s="55"/>
      <c r="AP114" s="306">
        <v>0</v>
      </c>
      <c r="AQ114" s="60">
        <f t="shared" si="14"/>
        <v>214404</v>
      </c>
      <c r="AR114" s="60">
        <f t="shared" si="12"/>
        <v>214404</v>
      </c>
      <c r="AS114" s="63">
        <f t="shared" si="13"/>
        <v>20.000037312806317</v>
      </c>
      <c r="AT114" s="60" t="s">
        <v>425</v>
      </c>
      <c r="AU114" s="53" t="s">
        <v>173</v>
      </c>
      <c r="AV114" s="53">
        <v>12.6</v>
      </c>
      <c r="AW114" s="53">
        <v>142.80000000000001</v>
      </c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>
        <v>10</v>
      </c>
      <c r="BJ114" s="53"/>
      <c r="BK114" s="53">
        <v>450</v>
      </c>
      <c r="BL114" s="53">
        <v>1</v>
      </c>
      <c r="BM114" s="53">
        <v>60</v>
      </c>
      <c r="BN114" s="53">
        <v>6</v>
      </c>
      <c r="BO114" s="53">
        <v>30</v>
      </c>
      <c r="BP114" s="53">
        <v>10</v>
      </c>
      <c r="BQ114" s="53"/>
      <c r="BR114" s="53">
        <v>2</v>
      </c>
    </row>
    <row r="115" spans="1:70" s="50" customFormat="1">
      <c r="A115" s="53">
        <v>114</v>
      </c>
      <c r="B115" s="54" t="s">
        <v>52</v>
      </c>
      <c r="C115" s="53" t="s">
        <v>1312</v>
      </c>
      <c r="D115" s="198" t="s">
        <v>1692</v>
      </c>
      <c r="E115" s="66">
        <v>12451035</v>
      </c>
      <c r="F115" s="200" t="s">
        <v>1693</v>
      </c>
      <c r="G115" s="200" t="s">
        <v>1694</v>
      </c>
      <c r="H115" s="200" t="s">
        <v>1695</v>
      </c>
      <c r="I115" s="306">
        <v>9848010249</v>
      </c>
      <c r="J115" s="321" t="s">
        <v>2387</v>
      </c>
      <c r="K115" s="147">
        <v>12</v>
      </c>
      <c r="L115" s="147" t="s">
        <v>2410</v>
      </c>
      <c r="M115" s="65" t="s">
        <v>1212</v>
      </c>
      <c r="N115" s="65">
        <v>1</v>
      </c>
      <c r="O115" s="198" t="s">
        <v>1403</v>
      </c>
      <c r="P115" s="198" t="s">
        <v>1403</v>
      </c>
      <c r="Q115" s="200" t="s">
        <v>9</v>
      </c>
      <c r="R115" s="57">
        <f t="shared" si="18"/>
        <v>1806256</v>
      </c>
      <c r="S115" s="314">
        <v>939620</v>
      </c>
      <c r="T115" s="200">
        <v>939620</v>
      </c>
      <c r="U115" s="200"/>
      <c r="V115" s="200">
        <v>866636</v>
      </c>
      <c r="W115" s="61">
        <f t="shared" si="15"/>
        <v>25</v>
      </c>
      <c r="X115" s="61">
        <f t="shared" si="16"/>
        <v>22</v>
      </c>
      <c r="Y115" s="61">
        <f t="shared" si="17"/>
        <v>3</v>
      </c>
      <c r="Z115" s="200"/>
      <c r="AA115" s="200"/>
      <c r="AB115" s="200">
        <v>22</v>
      </c>
      <c r="AC115" s="200">
        <v>3</v>
      </c>
      <c r="AD115" s="200"/>
      <c r="AE115" s="200"/>
      <c r="AF115" s="55"/>
      <c r="AG115" s="55" t="s">
        <v>198</v>
      </c>
      <c r="AH115" s="308">
        <v>42614</v>
      </c>
      <c r="AI115" s="3">
        <v>187924</v>
      </c>
      <c r="AJ115" s="55" t="s">
        <v>199</v>
      </c>
      <c r="AK115" s="308">
        <v>42772</v>
      </c>
      <c r="AL115" s="3">
        <v>251153</v>
      </c>
      <c r="AM115" s="55"/>
      <c r="AN115" s="55"/>
      <c r="AO115" s="55"/>
      <c r="AP115" s="306">
        <v>0</v>
      </c>
      <c r="AQ115" s="60">
        <f t="shared" si="14"/>
        <v>439077</v>
      </c>
      <c r="AR115" s="60">
        <f t="shared" si="12"/>
        <v>439077</v>
      </c>
      <c r="AS115" s="63">
        <f t="shared" si="13"/>
        <v>46.729209680509143</v>
      </c>
      <c r="AT115" s="60" t="s">
        <v>425</v>
      </c>
      <c r="AU115" s="53" t="s">
        <v>173</v>
      </c>
      <c r="AV115" s="53">
        <v>8.1</v>
      </c>
      <c r="AW115" s="53">
        <v>168.5</v>
      </c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>
        <v>10</v>
      </c>
      <c r="BJ115" s="53"/>
      <c r="BK115" s="53">
        <v>500</v>
      </c>
      <c r="BL115" s="53">
        <v>1</v>
      </c>
      <c r="BM115" s="53">
        <v>50</v>
      </c>
      <c r="BN115" s="53">
        <v>5</v>
      </c>
      <c r="BO115" s="53"/>
      <c r="BP115" s="53">
        <v>10</v>
      </c>
      <c r="BQ115" s="53"/>
      <c r="BR115" s="53"/>
    </row>
    <row r="116" spans="1:70" s="50" customFormat="1" ht="30">
      <c r="A116" s="53">
        <v>115</v>
      </c>
      <c r="B116" s="54" t="s">
        <v>52</v>
      </c>
      <c r="C116" s="53" t="s">
        <v>1312</v>
      </c>
      <c r="D116" s="198" t="s">
        <v>1696</v>
      </c>
      <c r="E116" s="66">
        <v>12452036</v>
      </c>
      <c r="F116" s="200" t="s">
        <v>1697</v>
      </c>
      <c r="G116" s="200" t="s">
        <v>1698</v>
      </c>
      <c r="H116" s="200" t="s">
        <v>1699</v>
      </c>
      <c r="I116" s="306">
        <v>9858029822</v>
      </c>
      <c r="J116" s="321" t="s">
        <v>2411</v>
      </c>
      <c r="K116" s="147">
        <v>11</v>
      </c>
      <c r="L116" s="147" t="s">
        <v>2412</v>
      </c>
      <c r="M116" s="65" t="s">
        <v>1227</v>
      </c>
      <c r="N116" s="65">
        <v>2</v>
      </c>
      <c r="O116" s="198" t="s">
        <v>45</v>
      </c>
      <c r="P116" s="93" t="s">
        <v>1518</v>
      </c>
      <c r="Q116" s="93" t="s">
        <v>1405</v>
      </c>
      <c r="R116" s="57">
        <f t="shared" si="18"/>
        <v>4518226</v>
      </c>
      <c r="S116" s="314">
        <v>1034670.1</v>
      </c>
      <c r="T116" s="200">
        <v>827736.08</v>
      </c>
      <c r="U116" s="200">
        <v>206934.02</v>
      </c>
      <c r="V116" s="200">
        <v>3483555.9</v>
      </c>
      <c r="W116" s="61">
        <f t="shared" si="15"/>
        <v>78</v>
      </c>
      <c r="X116" s="61">
        <f t="shared" si="16"/>
        <v>55</v>
      </c>
      <c r="Y116" s="61">
        <f t="shared" si="17"/>
        <v>23</v>
      </c>
      <c r="Z116" s="200"/>
      <c r="AA116" s="200"/>
      <c r="AB116" s="200">
        <v>55</v>
      </c>
      <c r="AC116" s="200">
        <v>23</v>
      </c>
      <c r="AD116" s="200"/>
      <c r="AE116" s="200"/>
      <c r="AF116" s="55"/>
      <c r="AG116" s="55" t="s">
        <v>198</v>
      </c>
      <c r="AH116" s="308">
        <v>42642</v>
      </c>
      <c r="AI116" s="228">
        <v>206934.02</v>
      </c>
      <c r="AJ116" s="55"/>
      <c r="AK116" s="55"/>
      <c r="AL116" s="55"/>
      <c r="AM116" s="55"/>
      <c r="AN116" s="55"/>
      <c r="AO116" s="55"/>
      <c r="AP116" s="306">
        <v>0</v>
      </c>
      <c r="AQ116" s="60">
        <f t="shared" si="14"/>
        <v>206934.02</v>
      </c>
      <c r="AR116" s="60">
        <f t="shared" si="12"/>
        <v>206934.02</v>
      </c>
      <c r="AS116" s="63">
        <f t="shared" si="13"/>
        <v>20</v>
      </c>
      <c r="AT116" s="60" t="s">
        <v>425</v>
      </c>
      <c r="AU116" s="53" t="s">
        <v>173</v>
      </c>
      <c r="AV116" s="53">
        <v>14</v>
      </c>
      <c r="AW116" s="53">
        <v>147.4</v>
      </c>
      <c r="AX116" s="53"/>
      <c r="AY116" s="53"/>
      <c r="AZ116" s="53"/>
      <c r="BA116" s="53"/>
      <c r="BB116" s="53"/>
      <c r="BC116" s="53"/>
      <c r="BD116" s="53"/>
      <c r="BE116" s="53">
        <v>1</v>
      </c>
      <c r="BF116" s="53"/>
      <c r="BG116" s="53"/>
      <c r="BH116" s="53"/>
      <c r="BI116" s="53"/>
      <c r="BJ116" s="53"/>
      <c r="BK116" s="53">
        <v>150</v>
      </c>
      <c r="BL116" s="53">
        <v>1</v>
      </c>
      <c r="BM116" s="53"/>
      <c r="BN116" s="53">
        <v>4</v>
      </c>
      <c r="BO116" s="53"/>
      <c r="BP116" s="53">
        <v>8</v>
      </c>
      <c r="BQ116" s="53"/>
      <c r="BR116" s="53">
        <v>2</v>
      </c>
    </row>
    <row r="117" spans="1:70" s="50" customFormat="1" ht="30">
      <c r="A117" s="53">
        <v>116</v>
      </c>
      <c r="B117" s="310" t="s">
        <v>52</v>
      </c>
      <c r="C117" s="53" t="s">
        <v>1312</v>
      </c>
      <c r="D117" s="310" t="s">
        <v>1848</v>
      </c>
      <c r="E117" s="311">
        <v>12452037</v>
      </c>
      <c r="F117" s="310" t="s">
        <v>1849</v>
      </c>
      <c r="G117" s="310" t="s">
        <v>1850</v>
      </c>
      <c r="H117" s="310" t="s">
        <v>1851</v>
      </c>
      <c r="I117" s="310">
        <v>9851015831</v>
      </c>
      <c r="J117" s="321" t="s">
        <v>1847</v>
      </c>
      <c r="K117" s="147">
        <v>11</v>
      </c>
      <c r="L117" s="147" t="s">
        <v>1852</v>
      </c>
      <c r="M117" s="311" t="s">
        <v>1402</v>
      </c>
      <c r="N117" s="311">
        <v>2</v>
      </c>
      <c r="O117" s="310" t="s">
        <v>1403</v>
      </c>
      <c r="P117" s="310" t="s">
        <v>1403</v>
      </c>
      <c r="Q117" s="310" t="s">
        <v>9</v>
      </c>
      <c r="R117" s="310">
        <v>8660740</v>
      </c>
      <c r="S117" s="315">
        <v>2977738.05</v>
      </c>
      <c r="T117" s="310">
        <v>2382190.44</v>
      </c>
      <c r="U117" s="310">
        <v>595547.61</v>
      </c>
      <c r="V117" s="310">
        <v>5683001.9500000002</v>
      </c>
      <c r="W117" s="61">
        <f t="shared" si="15"/>
        <v>65</v>
      </c>
      <c r="X117" s="61">
        <f t="shared" si="16"/>
        <v>23</v>
      </c>
      <c r="Y117" s="61">
        <f t="shared" si="17"/>
        <v>42</v>
      </c>
      <c r="Z117" s="200">
        <v>4</v>
      </c>
      <c r="AA117" s="200">
        <v>8</v>
      </c>
      <c r="AB117" s="200">
        <v>4</v>
      </c>
      <c r="AC117" s="200">
        <v>7</v>
      </c>
      <c r="AD117" s="200">
        <v>15</v>
      </c>
      <c r="AE117" s="200">
        <v>27</v>
      </c>
      <c r="AF117" s="55"/>
      <c r="AG117" s="55" t="s">
        <v>198</v>
      </c>
      <c r="AH117" s="308">
        <v>42648</v>
      </c>
      <c r="AI117" s="228">
        <v>595547.61</v>
      </c>
      <c r="AJ117" s="55"/>
      <c r="AK117" s="55"/>
      <c r="AL117" s="55"/>
      <c r="AM117" s="55"/>
      <c r="AN117" s="55"/>
      <c r="AO117" s="55"/>
      <c r="AP117" s="306">
        <v>0</v>
      </c>
      <c r="AQ117" s="60">
        <f t="shared" si="14"/>
        <v>595547.61</v>
      </c>
      <c r="AR117" s="60">
        <f t="shared" si="12"/>
        <v>595547.61</v>
      </c>
      <c r="AS117" s="63">
        <f t="shared" si="13"/>
        <v>20</v>
      </c>
      <c r="AT117" s="60" t="s">
        <v>425</v>
      </c>
      <c r="AU117" s="53"/>
      <c r="AV117" s="53"/>
      <c r="AW117" s="53">
        <v>239</v>
      </c>
      <c r="AX117" s="53"/>
      <c r="AY117" s="53"/>
      <c r="AZ117" s="53"/>
      <c r="BA117" s="53"/>
      <c r="BB117" s="53">
        <v>9</v>
      </c>
      <c r="BC117" s="53">
        <v>1</v>
      </c>
      <c r="BD117" s="53"/>
      <c r="BE117" s="53"/>
      <c r="BF117" s="53"/>
      <c r="BG117" s="53"/>
      <c r="BH117" s="53"/>
      <c r="BI117" s="53">
        <v>1</v>
      </c>
      <c r="BJ117" s="53"/>
      <c r="BK117" s="53"/>
      <c r="BL117" s="53">
        <v>1</v>
      </c>
      <c r="BM117" s="53"/>
      <c r="BN117" s="53">
        <v>1</v>
      </c>
      <c r="BO117" s="53"/>
      <c r="BP117" s="53">
        <v>1</v>
      </c>
      <c r="BQ117" s="53"/>
      <c r="BR117" s="53">
        <v>1</v>
      </c>
    </row>
    <row r="118" spans="1:70" s="50" customFormat="1" ht="30">
      <c r="A118" s="53">
        <v>117</v>
      </c>
      <c r="B118" s="3" t="s">
        <v>52</v>
      </c>
      <c r="C118" s="53" t="s">
        <v>1312</v>
      </c>
      <c r="D118" s="3" t="s">
        <v>1943</v>
      </c>
      <c r="E118" s="147">
        <v>12451038</v>
      </c>
      <c r="F118" s="3" t="s">
        <v>1944</v>
      </c>
      <c r="G118" s="3" t="s">
        <v>1980</v>
      </c>
      <c r="H118" s="3" t="s">
        <v>1946</v>
      </c>
      <c r="I118" s="3">
        <v>9858033500</v>
      </c>
      <c r="J118" s="321" t="s">
        <v>1947</v>
      </c>
      <c r="K118" s="147">
        <v>6</v>
      </c>
      <c r="L118" s="147" t="s">
        <v>1867</v>
      </c>
      <c r="M118" s="147" t="s">
        <v>1212</v>
      </c>
      <c r="N118" s="3">
        <v>1</v>
      </c>
      <c r="O118" s="3" t="s">
        <v>45</v>
      </c>
      <c r="P118" s="3" t="s">
        <v>1518</v>
      </c>
      <c r="Q118" s="3" t="s">
        <v>1405</v>
      </c>
      <c r="R118" s="3">
        <v>1575400</v>
      </c>
      <c r="S118" s="315">
        <v>697045</v>
      </c>
      <c r="T118" s="3">
        <v>697045</v>
      </c>
      <c r="U118" s="3"/>
      <c r="V118" s="3">
        <v>878355</v>
      </c>
      <c r="W118" s="61">
        <f t="shared" si="15"/>
        <v>23</v>
      </c>
      <c r="X118" s="61">
        <f t="shared" si="16"/>
        <v>11</v>
      </c>
      <c r="Y118" s="61">
        <f t="shared" si="17"/>
        <v>12</v>
      </c>
      <c r="Z118" s="147"/>
      <c r="AA118" s="147"/>
      <c r="AB118" s="147">
        <v>10</v>
      </c>
      <c r="AC118" s="147">
        <v>10</v>
      </c>
      <c r="AD118" s="147">
        <v>1</v>
      </c>
      <c r="AE118" s="147">
        <v>2</v>
      </c>
      <c r="AF118" s="3">
        <v>3</v>
      </c>
      <c r="AG118" s="55" t="s">
        <v>198</v>
      </c>
      <c r="AH118" s="308">
        <v>42688</v>
      </c>
      <c r="AI118" s="3">
        <v>139409</v>
      </c>
      <c r="AJ118" s="55" t="s">
        <v>199</v>
      </c>
      <c r="AK118" s="308">
        <v>42781</v>
      </c>
      <c r="AL118" s="3">
        <v>448671</v>
      </c>
      <c r="AM118" s="55"/>
      <c r="AN118" s="55"/>
      <c r="AO118" s="55"/>
      <c r="AP118" s="306"/>
      <c r="AQ118" s="60">
        <f t="shared" si="14"/>
        <v>588080</v>
      </c>
      <c r="AR118" s="60">
        <f t="shared" si="12"/>
        <v>588080</v>
      </c>
      <c r="AS118" s="63">
        <f t="shared" si="13"/>
        <v>84.367580285347429</v>
      </c>
      <c r="AT118" s="60" t="s">
        <v>425</v>
      </c>
      <c r="AU118" s="53" t="s">
        <v>173</v>
      </c>
      <c r="AV118" s="53">
        <v>6</v>
      </c>
      <c r="AW118" s="53">
        <v>96</v>
      </c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>
        <v>1</v>
      </c>
      <c r="BM118" s="53"/>
      <c r="BN118" s="53">
        <v>2</v>
      </c>
      <c r="BO118" s="53"/>
      <c r="BP118" s="53"/>
      <c r="BQ118" s="53"/>
      <c r="BR118" s="53">
        <v>1</v>
      </c>
    </row>
    <row r="119" spans="1:70" s="50" customFormat="1" ht="30">
      <c r="A119" s="53">
        <v>118</v>
      </c>
      <c r="B119" s="3" t="s">
        <v>52</v>
      </c>
      <c r="C119" s="53" t="s">
        <v>1312</v>
      </c>
      <c r="D119" s="3" t="s">
        <v>2061</v>
      </c>
      <c r="E119" s="147">
        <v>12453039</v>
      </c>
      <c r="F119" s="3" t="s">
        <v>2062</v>
      </c>
      <c r="G119" s="3" t="s">
        <v>2063</v>
      </c>
      <c r="H119" s="3" t="s">
        <v>2064</v>
      </c>
      <c r="I119" s="3">
        <v>9822469970</v>
      </c>
      <c r="J119" s="321" t="s">
        <v>2050</v>
      </c>
      <c r="K119" s="147">
        <v>12</v>
      </c>
      <c r="L119" s="147" t="s">
        <v>2051</v>
      </c>
      <c r="M119" s="147" t="s">
        <v>1402</v>
      </c>
      <c r="N119" s="3">
        <v>3</v>
      </c>
      <c r="O119" s="54" t="s">
        <v>86</v>
      </c>
      <c r="P119" s="3" t="s">
        <v>2017</v>
      </c>
      <c r="Q119" s="54" t="s">
        <v>36</v>
      </c>
      <c r="R119" s="3">
        <v>12687749.380000001</v>
      </c>
      <c r="S119" s="315">
        <v>3040299.75</v>
      </c>
      <c r="T119" s="3">
        <v>2432239.7999999998</v>
      </c>
      <c r="U119" s="3">
        <v>608059.94999999995</v>
      </c>
      <c r="V119" s="3">
        <v>9647449.6300000008</v>
      </c>
      <c r="W119" s="61">
        <f t="shared" si="15"/>
        <v>1</v>
      </c>
      <c r="X119" s="61">
        <f t="shared" si="16"/>
        <v>1</v>
      </c>
      <c r="Y119" s="61">
        <f t="shared" si="17"/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1</v>
      </c>
      <c r="AE119" s="3">
        <v>0</v>
      </c>
      <c r="AF119" s="3">
        <v>3</v>
      </c>
      <c r="AG119" s="55" t="s">
        <v>198</v>
      </c>
      <c r="AH119" s="308">
        <v>42772</v>
      </c>
      <c r="AI119" s="3">
        <v>608059</v>
      </c>
      <c r="AJ119" s="55"/>
      <c r="AK119" s="55"/>
      <c r="AL119" s="55"/>
      <c r="AM119" s="55"/>
      <c r="AN119" s="55"/>
      <c r="AO119" s="55"/>
      <c r="AP119" s="306"/>
      <c r="AQ119" s="60">
        <f t="shared" si="14"/>
        <v>608059</v>
      </c>
      <c r="AR119" s="60">
        <f t="shared" si="12"/>
        <v>608059</v>
      </c>
      <c r="AS119" s="63">
        <f t="shared" si="13"/>
        <v>19.999968753081006</v>
      </c>
      <c r="AT119" s="60" t="s">
        <v>425</v>
      </c>
      <c r="AU119" s="53" t="s">
        <v>173</v>
      </c>
      <c r="AV119" s="53">
        <v>60</v>
      </c>
      <c r="AW119" s="53"/>
      <c r="AX119" s="53"/>
      <c r="AY119" s="53"/>
      <c r="AZ119" s="53"/>
      <c r="BA119" s="53"/>
      <c r="BB119" s="53"/>
      <c r="BC119" s="53"/>
      <c r="BD119" s="53">
        <v>1</v>
      </c>
      <c r="BE119" s="53">
        <v>60</v>
      </c>
      <c r="BF119" s="53"/>
      <c r="BG119" s="53">
        <v>1</v>
      </c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</row>
    <row r="120" spans="1:70" ht="30">
      <c r="A120" s="53">
        <v>119</v>
      </c>
      <c r="B120" s="310" t="s">
        <v>52</v>
      </c>
      <c r="C120" s="53" t="s">
        <v>2178</v>
      </c>
      <c r="D120" s="310" t="s">
        <v>2235</v>
      </c>
      <c r="E120" s="311">
        <v>12552040</v>
      </c>
      <c r="F120" s="310" t="s">
        <v>2236</v>
      </c>
      <c r="G120" s="310" t="s">
        <v>2237</v>
      </c>
      <c r="H120" s="310" t="s">
        <v>2238</v>
      </c>
      <c r="I120" s="310">
        <v>9858035777</v>
      </c>
      <c r="J120" s="321" t="s">
        <v>2239</v>
      </c>
      <c r="K120" s="147">
        <v>8</v>
      </c>
      <c r="L120" s="147" t="s">
        <v>2240</v>
      </c>
      <c r="M120" s="311" t="s">
        <v>1402</v>
      </c>
      <c r="N120" s="310">
        <v>2</v>
      </c>
      <c r="O120" s="310" t="s">
        <v>26</v>
      </c>
      <c r="P120" s="310" t="s">
        <v>2176</v>
      </c>
      <c r="Q120" s="310" t="s">
        <v>1405</v>
      </c>
      <c r="R120" s="310">
        <v>3176436</v>
      </c>
      <c r="S120" s="315">
        <v>1049198.3500000001</v>
      </c>
      <c r="T120" s="310">
        <v>839358.68</v>
      </c>
      <c r="U120" s="310">
        <v>209839.67</v>
      </c>
      <c r="V120" s="310">
        <v>2127237.65</v>
      </c>
      <c r="W120" s="310">
        <v>1</v>
      </c>
      <c r="X120" s="310">
        <v>1</v>
      </c>
      <c r="Y120" s="310">
        <v>0</v>
      </c>
      <c r="Z120" s="310">
        <v>0</v>
      </c>
      <c r="AA120" s="310">
        <v>0</v>
      </c>
      <c r="AB120" s="310">
        <v>0</v>
      </c>
      <c r="AC120" s="310">
        <v>0</v>
      </c>
      <c r="AD120" s="310">
        <v>1</v>
      </c>
      <c r="AE120" s="310">
        <v>0</v>
      </c>
      <c r="AF120" s="310"/>
      <c r="AG120" s="55"/>
      <c r="AH120" s="316"/>
      <c r="AI120" s="310"/>
      <c r="AP120" s="306"/>
      <c r="AQ120" s="60">
        <f t="shared" si="14"/>
        <v>0</v>
      </c>
      <c r="AR120" s="60">
        <f t="shared" si="12"/>
        <v>0</v>
      </c>
      <c r="AS120" s="63">
        <f t="shared" si="13"/>
        <v>0</v>
      </c>
      <c r="AT120" s="60" t="s">
        <v>425</v>
      </c>
      <c r="BD120" s="53">
        <v>1</v>
      </c>
      <c r="BG120" s="53">
        <v>1</v>
      </c>
    </row>
    <row r="121" spans="1:70" ht="30">
      <c r="A121" s="53">
        <v>120</v>
      </c>
      <c r="B121" s="310" t="s">
        <v>52</v>
      </c>
      <c r="C121" s="53" t="s">
        <v>2178</v>
      </c>
      <c r="D121" s="310" t="s">
        <v>2241</v>
      </c>
      <c r="E121" s="311">
        <v>12552041</v>
      </c>
      <c r="F121" s="310" t="s">
        <v>2242</v>
      </c>
      <c r="G121" s="310" t="s">
        <v>2243</v>
      </c>
      <c r="H121" s="310" t="s">
        <v>2244</v>
      </c>
      <c r="I121" s="310">
        <v>9848012848</v>
      </c>
      <c r="J121" s="321" t="s">
        <v>2239</v>
      </c>
      <c r="K121" s="147">
        <v>12</v>
      </c>
      <c r="L121" s="147" t="s">
        <v>2245</v>
      </c>
      <c r="M121" s="311" t="s">
        <v>1227</v>
      </c>
      <c r="N121" s="310">
        <v>2</v>
      </c>
      <c r="O121" s="310" t="s">
        <v>45</v>
      </c>
      <c r="P121" s="310" t="s">
        <v>1518</v>
      </c>
      <c r="Q121" s="310" t="s">
        <v>1405</v>
      </c>
      <c r="R121" s="310">
        <v>7187724.2000000002</v>
      </c>
      <c r="S121" s="315">
        <v>2110772.73</v>
      </c>
      <c r="T121" s="310">
        <v>1688618.18</v>
      </c>
      <c r="U121" s="310">
        <v>422154.55</v>
      </c>
      <c r="V121" s="310">
        <v>5076951.47</v>
      </c>
      <c r="W121" s="310">
        <v>69</v>
      </c>
      <c r="X121" s="310">
        <v>10</v>
      </c>
      <c r="Y121" s="310">
        <v>59</v>
      </c>
      <c r="Z121" s="310">
        <v>1</v>
      </c>
      <c r="AA121" s="310">
        <v>4</v>
      </c>
      <c r="AB121" s="310">
        <v>1</v>
      </c>
      <c r="AC121" s="310">
        <v>4</v>
      </c>
      <c r="AD121" s="310">
        <v>8</v>
      </c>
      <c r="AE121" s="310">
        <v>51</v>
      </c>
      <c r="AF121" s="310"/>
      <c r="AG121" s="55" t="s">
        <v>198</v>
      </c>
      <c r="AH121" s="308">
        <v>42801</v>
      </c>
      <c r="AI121" s="3">
        <v>422154.55</v>
      </c>
      <c r="AP121" s="306"/>
      <c r="AQ121" s="60">
        <f t="shared" si="14"/>
        <v>422154.55</v>
      </c>
      <c r="AR121" s="60">
        <f t="shared" si="12"/>
        <v>422154.55</v>
      </c>
      <c r="AS121" s="63">
        <f t="shared" si="13"/>
        <v>20.000000189504057</v>
      </c>
      <c r="AT121" s="60" t="s">
        <v>425</v>
      </c>
      <c r="AU121" s="53" t="s">
        <v>173</v>
      </c>
      <c r="AV121" s="53">
        <v>16.670000000000002</v>
      </c>
      <c r="AW121" s="53">
        <v>180</v>
      </c>
      <c r="BC121" s="53">
        <v>1</v>
      </c>
      <c r="BI121" s="53">
        <v>2</v>
      </c>
      <c r="BK121" s="53">
        <v>150</v>
      </c>
      <c r="BL121" s="53">
        <v>1</v>
      </c>
      <c r="BM121" s="53">
        <v>75</v>
      </c>
      <c r="BN121" s="53">
        <v>6</v>
      </c>
      <c r="BP121" s="53">
        <v>2</v>
      </c>
      <c r="BR121" s="53">
        <v>3</v>
      </c>
    </row>
    <row r="122" spans="1:70" ht="30">
      <c r="A122" s="53">
        <v>121</v>
      </c>
      <c r="B122" s="310" t="s">
        <v>52</v>
      </c>
      <c r="C122" s="53" t="s">
        <v>2178</v>
      </c>
      <c r="D122" s="310" t="s">
        <v>2246</v>
      </c>
      <c r="E122" s="311">
        <v>12552042</v>
      </c>
      <c r="F122" s="310" t="s">
        <v>2247</v>
      </c>
      <c r="G122" s="310" t="s">
        <v>2248</v>
      </c>
      <c r="H122" s="310" t="s">
        <v>2249</v>
      </c>
      <c r="I122" s="310">
        <v>9848044470</v>
      </c>
      <c r="J122" s="321" t="s">
        <v>2239</v>
      </c>
      <c r="K122" s="147">
        <v>10</v>
      </c>
      <c r="L122" s="147" t="s">
        <v>2250</v>
      </c>
      <c r="M122" s="311" t="s">
        <v>1227</v>
      </c>
      <c r="N122" s="310">
        <v>2</v>
      </c>
      <c r="O122" s="310" t="s">
        <v>45</v>
      </c>
      <c r="P122" s="3" t="s">
        <v>45</v>
      </c>
      <c r="Q122" s="310" t="s">
        <v>9</v>
      </c>
      <c r="R122" s="310">
        <v>3086966</v>
      </c>
      <c r="S122" s="315">
        <v>1248451.6499999999</v>
      </c>
      <c r="T122" s="310">
        <v>998761.32</v>
      </c>
      <c r="U122" s="310">
        <v>249690.33</v>
      </c>
      <c r="V122" s="310">
        <v>1838514.35</v>
      </c>
      <c r="W122" s="310">
        <v>157</v>
      </c>
      <c r="X122" s="310">
        <v>104</v>
      </c>
      <c r="Y122" s="310">
        <v>53</v>
      </c>
      <c r="Z122" s="310">
        <v>10</v>
      </c>
      <c r="AA122" s="310">
        <v>5</v>
      </c>
      <c r="AB122" s="310">
        <v>43</v>
      </c>
      <c r="AC122" s="310">
        <v>22</v>
      </c>
      <c r="AD122" s="310">
        <v>51</v>
      </c>
      <c r="AE122" s="310">
        <v>26</v>
      </c>
      <c r="AF122" s="310"/>
      <c r="AG122" s="55" t="s">
        <v>198</v>
      </c>
      <c r="AH122" s="308">
        <v>42801</v>
      </c>
      <c r="AI122" s="3">
        <v>249690.33</v>
      </c>
      <c r="AP122" s="306"/>
      <c r="AQ122" s="60">
        <f t="shared" si="14"/>
        <v>249690.33</v>
      </c>
      <c r="AR122" s="60">
        <f t="shared" si="12"/>
        <v>249690.33</v>
      </c>
      <c r="AS122" s="63">
        <f t="shared" si="13"/>
        <v>20</v>
      </c>
      <c r="AT122" s="60" t="s">
        <v>425</v>
      </c>
      <c r="AU122" s="53" t="s">
        <v>173</v>
      </c>
      <c r="AV122" s="53">
        <v>8.67</v>
      </c>
      <c r="AW122" s="53">
        <v>13</v>
      </c>
      <c r="AZ122" s="53">
        <v>8.67</v>
      </c>
      <c r="BC122" s="53">
        <v>1</v>
      </c>
      <c r="BI122" s="53">
        <v>5</v>
      </c>
      <c r="BK122" s="53">
        <v>100</v>
      </c>
      <c r="BL122" s="53">
        <v>1</v>
      </c>
      <c r="BM122" s="53">
        <v>70</v>
      </c>
      <c r="BN122" s="53">
        <v>5</v>
      </c>
      <c r="BP122" s="53">
        <v>5</v>
      </c>
      <c r="BR122" s="53">
        <v>1</v>
      </c>
    </row>
    <row r="123" spans="1:70" ht="30">
      <c r="A123" s="53">
        <v>122</v>
      </c>
      <c r="B123" s="310" t="s">
        <v>52</v>
      </c>
      <c r="C123" s="53" t="s">
        <v>2178</v>
      </c>
      <c r="D123" s="310" t="s">
        <v>2251</v>
      </c>
      <c r="E123" s="311">
        <v>12552043</v>
      </c>
      <c r="F123" s="310" t="s">
        <v>2252</v>
      </c>
      <c r="G123" s="310" t="s">
        <v>2253</v>
      </c>
      <c r="H123" s="310" t="s">
        <v>2254</v>
      </c>
      <c r="I123" s="310">
        <v>9848065522</v>
      </c>
      <c r="J123" s="321" t="s">
        <v>2255</v>
      </c>
      <c r="K123" s="147">
        <v>10</v>
      </c>
      <c r="L123" s="147" t="s">
        <v>2156</v>
      </c>
      <c r="M123" s="311" t="s">
        <v>1227</v>
      </c>
      <c r="N123" s="310">
        <v>2</v>
      </c>
      <c r="O123" s="310" t="s">
        <v>45</v>
      </c>
      <c r="P123" s="310" t="s">
        <v>45</v>
      </c>
      <c r="Q123" s="310" t="s">
        <v>9</v>
      </c>
      <c r="R123" s="310">
        <v>4124814</v>
      </c>
      <c r="S123" s="315">
        <v>1308383.3</v>
      </c>
      <c r="T123" s="310">
        <v>1046706.64</v>
      </c>
      <c r="U123" s="310">
        <v>261676.66</v>
      </c>
      <c r="V123" s="310">
        <v>2816430.7</v>
      </c>
      <c r="W123" s="310">
        <v>49</v>
      </c>
      <c r="X123" s="310">
        <v>0</v>
      </c>
      <c r="Y123" s="310">
        <v>49</v>
      </c>
      <c r="Z123" s="310">
        <v>0</v>
      </c>
      <c r="AA123" s="310">
        <v>0</v>
      </c>
      <c r="AB123" s="310">
        <v>0</v>
      </c>
      <c r="AC123" s="310">
        <v>20</v>
      </c>
      <c r="AD123" s="310">
        <v>0</v>
      </c>
      <c r="AE123" s="310">
        <v>29</v>
      </c>
      <c r="AF123" s="310"/>
      <c r="AG123" s="55" t="s">
        <v>198</v>
      </c>
      <c r="AH123" s="308">
        <v>42801</v>
      </c>
      <c r="AI123" s="3">
        <v>261676.66</v>
      </c>
      <c r="AP123" s="306"/>
      <c r="AQ123" s="60">
        <f t="shared" si="14"/>
        <v>261676.66</v>
      </c>
      <c r="AR123" s="60">
        <f t="shared" si="12"/>
        <v>261676.66</v>
      </c>
      <c r="AS123" s="63">
        <f t="shared" si="13"/>
        <v>20</v>
      </c>
      <c r="AT123" s="60" t="s">
        <v>425</v>
      </c>
      <c r="AU123" s="53" t="s">
        <v>173</v>
      </c>
      <c r="AV123" s="53">
        <v>14</v>
      </c>
      <c r="AW123" s="53">
        <v>21</v>
      </c>
      <c r="AZ123" s="53">
        <v>14</v>
      </c>
      <c r="BC123" s="53">
        <v>1</v>
      </c>
      <c r="BI123" s="53">
        <v>2</v>
      </c>
      <c r="BK123" s="53">
        <v>100</v>
      </c>
      <c r="BL123" s="53">
        <v>1</v>
      </c>
      <c r="BN123" s="53">
        <v>4</v>
      </c>
      <c r="BP123" s="53">
        <v>2</v>
      </c>
      <c r="BR123" s="53">
        <v>3</v>
      </c>
    </row>
    <row r="124" spans="1:70">
      <c r="A124" s="53">
        <v>123</v>
      </c>
      <c r="B124" s="310" t="s">
        <v>52</v>
      </c>
      <c r="C124" s="53" t="s">
        <v>2178</v>
      </c>
      <c r="D124" s="310" t="s">
        <v>2256</v>
      </c>
      <c r="E124" s="311">
        <v>12552044</v>
      </c>
      <c r="F124" s="310" t="s">
        <v>2257</v>
      </c>
      <c r="G124" s="310" t="s">
        <v>2258</v>
      </c>
      <c r="H124" s="310" t="s">
        <v>2259</v>
      </c>
      <c r="I124" s="310">
        <v>9848080841</v>
      </c>
      <c r="J124" s="321" t="s">
        <v>2255</v>
      </c>
      <c r="K124" s="147">
        <v>10</v>
      </c>
      <c r="L124" s="147" t="s">
        <v>2156</v>
      </c>
      <c r="M124" s="311" t="s">
        <v>1227</v>
      </c>
      <c r="N124" s="310">
        <v>2</v>
      </c>
      <c r="O124" s="310" t="s">
        <v>45</v>
      </c>
      <c r="P124" s="310" t="s">
        <v>45</v>
      </c>
      <c r="Q124" s="310" t="s">
        <v>9</v>
      </c>
      <c r="R124" s="310">
        <v>3908992</v>
      </c>
      <c r="S124" s="315">
        <v>1444365.2</v>
      </c>
      <c r="T124" s="310">
        <v>1155492.1599999999</v>
      </c>
      <c r="U124" s="310">
        <v>288873.03999999998</v>
      </c>
      <c r="V124" s="310">
        <v>2464626.7999999998</v>
      </c>
      <c r="W124" s="310">
        <v>50</v>
      </c>
      <c r="X124" s="310">
        <v>9</v>
      </c>
      <c r="Y124" s="310">
        <v>41</v>
      </c>
      <c r="Z124" s="310">
        <v>0</v>
      </c>
      <c r="AA124" s="310">
        <v>0</v>
      </c>
      <c r="AB124" s="310">
        <v>9</v>
      </c>
      <c r="AC124" s="310">
        <v>41</v>
      </c>
      <c r="AD124" s="310">
        <v>0</v>
      </c>
      <c r="AE124" s="310">
        <v>0</v>
      </c>
      <c r="AF124" s="310"/>
      <c r="AG124" s="55" t="s">
        <v>198</v>
      </c>
      <c r="AH124" s="308">
        <v>42801</v>
      </c>
      <c r="AI124" s="3">
        <v>288873.03999999998</v>
      </c>
      <c r="AP124" s="306"/>
      <c r="AQ124" s="60">
        <f t="shared" si="14"/>
        <v>288873.03999999998</v>
      </c>
      <c r="AR124" s="60">
        <f t="shared" si="12"/>
        <v>288873.03999999998</v>
      </c>
      <c r="AS124" s="63">
        <f t="shared" si="13"/>
        <v>20</v>
      </c>
      <c r="AT124" s="60" t="s">
        <v>425</v>
      </c>
      <c r="AU124" s="53" t="s">
        <v>173</v>
      </c>
      <c r="AV124" s="53">
        <v>10</v>
      </c>
      <c r="AW124" s="53">
        <v>15</v>
      </c>
      <c r="BC124" s="53">
        <v>1</v>
      </c>
      <c r="BI124" s="53">
        <v>3</v>
      </c>
      <c r="BK124" s="53">
        <v>100</v>
      </c>
      <c r="BL124" s="53">
        <v>1</v>
      </c>
      <c r="BN124" s="53">
        <v>5</v>
      </c>
      <c r="BP124" s="53">
        <v>3</v>
      </c>
      <c r="BR124" s="53">
        <v>2</v>
      </c>
    </row>
    <row r="125" spans="1:70" ht="30">
      <c r="A125" s="53">
        <v>124</v>
      </c>
      <c r="B125" s="310" t="s">
        <v>52</v>
      </c>
      <c r="C125" s="53" t="s">
        <v>2178</v>
      </c>
      <c r="D125" s="310" t="s">
        <v>2260</v>
      </c>
      <c r="E125" s="311">
        <v>12552045</v>
      </c>
      <c r="F125" s="310" t="s">
        <v>2261</v>
      </c>
      <c r="G125" s="310" t="s">
        <v>2262</v>
      </c>
      <c r="H125" s="310" t="s">
        <v>2263</v>
      </c>
      <c r="I125" s="310">
        <v>9858050538</v>
      </c>
      <c r="J125" s="321" t="s">
        <v>2226</v>
      </c>
      <c r="K125" s="147">
        <v>9</v>
      </c>
      <c r="L125" s="147" t="s">
        <v>2045</v>
      </c>
      <c r="M125" s="311" t="s">
        <v>1402</v>
      </c>
      <c r="N125" s="310">
        <v>2</v>
      </c>
      <c r="O125" s="3" t="s">
        <v>97</v>
      </c>
      <c r="P125" s="3" t="s">
        <v>42</v>
      </c>
      <c r="Q125" s="310" t="s">
        <v>9</v>
      </c>
      <c r="R125" s="310">
        <v>2920099</v>
      </c>
      <c r="S125" s="315">
        <v>1166628.5</v>
      </c>
      <c r="T125" s="310">
        <v>933302.8</v>
      </c>
      <c r="U125" s="310">
        <v>233325.7</v>
      </c>
      <c r="V125" s="310">
        <v>1753470.5</v>
      </c>
      <c r="W125" s="310">
        <v>1</v>
      </c>
      <c r="X125" s="310">
        <v>1</v>
      </c>
      <c r="Y125" s="310">
        <v>0</v>
      </c>
      <c r="Z125" s="310">
        <v>0</v>
      </c>
      <c r="AA125" s="310">
        <v>0</v>
      </c>
      <c r="AB125" s="310">
        <v>0</v>
      </c>
      <c r="AC125" s="310">
        <v>0</v>
      </c>
      <c r="AD125" s="310">
        <v>1</v>
      </c>
      <c r="AE125" s="310">
        <v>0</v>
      </c>
      <c r="AF125" s="310"/>
      <c r="AG125" s="55"/>
      <c r="AH125" s="316"/>
      <c r="AI125" s="310"/>
      <c r="AP125" s="306"/>
      <c r="AQ125" s="60">
        <f t="shared" si="14"/>
        <v>0</v>
      </c>
      <c r="AR125" s="60">
        <f t="shared" ref="AR125:AR185" si="22">AP125+AQ125</f>
        <v>0</v>
      </c>
      <c r="AS125" s="63">
        <f t="shared" si="13"/>
        <v>0</v>
      </c>
      <c r="AT125" s="60" t="s">
        <v>425</v>
      </c>
      <c r="AU125" s="53" t="s">
        <v>173</v>
      </c>
      <c r="AV125" s="53">
        <v>4.5</v>
      </c>
      <c r="AY125" s="53">
        <v>140000</v>
      </c>
      <c r="AZ125" s="53">
        <v>4.5</v>
      </c>
      <c r="BC125" s="53">
        <v>1</v>
      </c>
      <c r="BJ125" s="53">
        <v>350</v>
      </c>
      <c r="BL125" s="53">
        <v>1</v>
      </c>
      <c r="BN125" s="53">
        <v>2</v>
      </c>
      <c r="BR125" s="53">
        <v>1</v>
      </c>
    </row>
    <row r="126" spans="1:70" ht="30">
      <c r="A126" s="53">
        <v>125</v>
      </c>
      <c r="B126" s="310" t="s">
        <v>52</v>
      </c>
      <c r="C126" s="53" t="s">
        <v>2178</v>
      </c>
      <c r="D126" s="3" t="s">
        <v>2679</v>
      </c>
      <c r="E126" s="3">
        <v>12553046</v>
      </c>
      <c r="F126" s="3" t="s">
        <v>2680</v>
      </c>
      <c r="G126" s="3" t="s">
        <v>2681</v>
      </c>
      <c r="H126" s="3" t="s">
        <v>2682</v>
      </c>
      <c r="I126" s="3">
        <v>9848371331</v>
      </c>
      <c r="J126" s="321" t="s">
        <v>2645</v>
      </c>
      <c r="K126" s="147">
        <v>9</v>
      </c>
      <c r="L126" s="147" t="s">
        <v>2669</v>
      </c>
      <c r="M126" s="3" t="s">
        <v>1402</v>
      </c>
      <c r="N126" s="3">
        <v>3</v>
      </c>
      <c r="O126" s="3" t="s">
        <v>61</v>
      </c>
      <c r="P126" s="3" t="s">
        <v>1520</v>
      </c>
      <c r="Q126" s="54" t="s">
        <v>36</v>
      </c>
      <c r="R126" s="3">
        <v>6921465.2999999998</v>
      </c>
      <c r="S126" s="3">
        <v>2446632.65</v>
      </c>
      <c r="T126" s="3">
        <v>1957306.12</v>
      </c>
      <c r="U126" s="3">
        <v>489326.53</v>
      </c>
      <c r="V126" s="3">
        <v>4474832.6500000004</v>
      </c>
      <c r="W126" s="3">
        <v>1</v>
      </c>
      <c r="X126" s="3">
        <v>1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1</v>
      </c>
      <c r="AE126" s="3">
        <v>0</v>
      </c>
      <c r="AF126" s="3">
        <v>3</v>
      </c>
      <c r="AG126" s="55"/>
      <c r="AH126" s="316"/>
      <c r="AI126" s="310"/>
      <c r="AP126" s="306"/>
      <c r="AQ126" s="60">
        <f t="shared" si="14"/>
        <v>0</v>
      </c>
      <c r="AR126" s="60">
        <f t="shared" si="22"/>
        <v>0</v>
      </c>
      <c r="AS126" s="63"/>
      <c r="AT126" s="60" t="s">
        <v>425</v>
      </c>
      <c r="AW126" s="53">
        <v>27</v>
      </c>
      <c r="BD126" s="53">
        <v>1</v>
      </c>
      <c r="BG126" s="53">
        <v>1</v>
      </c>
      <c r="BL126" s="53">
        <v>1</v>
      </c>
    </row>
    <row r="127" spans="1:70">
      <c r="A127" s="53">
        <v>126</v>
      </c>
      <c r="B127" s="310" t="s">
        <v>52</v>
      </c>
      <c r="C127" s="53" t="s">
        <v>1312</v>
      </c>
      <c r="D127" s="3" t="s">
        <v>2738</v>
      </c>
      <c r="E127" s="3">
        <v>12451047</v>
      </c>
      <c r="F127" s="3" t="s">
        <v>2739</v>
      </c>
      <c r="G127" s="3" t="s">
        <v>2740</v>
      </c>
      <c r="H127" s="3" t="s">
        <v>2741</v>
      </c>
      <c r="I127" s="3">
        <v>9804507912</v>
      </c>
      <c r="J127" s="3" t="s">
        <v>2742</v>
      </c>
      <c r="K127" s="3">
        <v>8</v>
      </c>
      <c r="L127" s="3" t="s">
        <v>2309</v>
      </c>
      <c r="M127" s="3" t="s">
        <v>1212</v>
      </c>
      <c r="N127" s="3">
        <v>1</v>
      </c>
      <c r="O127" s="3" t="s">
        <v>97</v>
      </c>
      <c r="P127" s="3" t="s">
        <v>42</v>
      </c>
      <c r="Q127" s="54" t="s">
        <v>9</v>
      </c>
      <c r="R127" s="3">
        <v>2492882</v>
      </c>
      <c r="S127" s="3">
        <v>1170261.5</v>
      </c>
      <c r="T127" s="3">
        <v>1170261.5</v>
      </c>
      <c r="U127" s="3"/>
      <c r="V127" s="3">
        <v>1322620.5</v>
      </c>
      <c r="W127" s="3">
        <v>25</v>
      </c>
      <c r="X127" s="3">
        <v>17</v>
      </c>
      <c r="Y127" s="3">
        <v>8</v>
      </c>
      <c r="Z127" s="3">
        <v>0</v>
      </c>
      <c r="AA127" s="3">
        <v>0</v>
      </c>
      <c r="AB127" s="3">
        <v>17</v>
      </c>
      <c r="AC127" s="3">
        <v>8</v>
      </c>
      <c r="AD127" s="3">
        <v>0</v>
      </c>
      <c r="AE127" s="3">
        <v>0</v>
      </c>
      <c r="AF127" s="3">
        <v>3</v>
      </c>
      <c r="AG127" s="55"/>
      <c r="AH127" s="316"/>
      <c r="AI127" s="310"/>
      <c r="AP127" s="306"/>
      <c r="AQ127" s="60">
        <f t="shared" ref="AQ127:AQ187" si="23">AI127+AL127+AO127</f>
        <v>0</v>
      </c>
      <c r="AR127" s="60">
        <f t="shared" si="22"/>
        <v>0</v>
      </c>
      <c r="AS127" s="63"/>
      <c r="AT127" s="60" t="s">
        <v>425</v>
      </c>
      <c r="AU127" s="53" t="s">
        <v>173</v>
      </c>
      <c r="AV127" s="53">
        <v>10</v>
      </c>
      <c r="AW127" s="53">
        <v>750</v>
      </c>
      <c r="AY127" s="53">
        <v>250000</v>
      </c>
      <c r="AZ127" s="53">
        <v>10</v>
      </c>
      <c r="BI127" s="53">
        <v>2</v>
      </c>
      <c r="BK127" s="53">
        <v>200</v>
      </c>
      <c r="BL127" s="53">
        <v>1</v>
      </c>
      <c r="BM127" s="53">
        <v>50</v>
      </c>
      <c r="BN127" s="53">
        <v>4</v>
      </c>
      <c r="BP127" s="53">
        <v>2</v>
      </c>
      <c r="BR127" s="53">
        <v>2</v>
      </c>
    </row>
    <row r="128" spans="1:70" s="50" customFormat="1" ht="30">
      <c r="A128" s="53">
        <v>127</v>
      </c>
      <c r="B128" s="54" t="s">
        <v>10</v>
      </c>
      <c r="C128" s="53" t="s">
        <v>57</v>
      </c>
      <c r="D128" s="54" t="s">
        <v>815</v>
      </c>
      <c r="E128" s="66">
        <v>22132001</v>
      </c>
      <c r="F128" s="75" t="s">
        <v>628</v>
      </c>
      <c r="G128" s="59" t="s">
        <v>1021</v>
      </c>
      <c r="H128" s="59" t="s">
        <v>1098</v>
      </c>
      <c r="I128" s="58">
        <v>9848826237</v>
      </c>
      <c r="J128" s="321" t="s">
        <v>2413</v>
      </c>
      <c r="K128" s="147">
        <v>12</v>
      </c>
      <c r="L128" s="147" t="s">
        <v>2391</v>
      </c>
      <c r="M128" s="53" t="s">
        <v>1227</v>
      </c>
      <c r="N128" s="53">
        <v>2</v>
      </c>
      <c r="O128" s="54" t="s">
        <v>38</v>
      </c>
      <c r="P128" s="54" t="s">
        <v>2173</v>
      </c>
      <c r="Q128" s="54" t="s">
        <v>1405</v>
      </c>
      <c r="R128" s="57">
        <f t="shared" ref="R128:R157" si="24">S128+V128</f>
        <v>2171948</v>
      </c>
      <c r="S128" s="60">
        <v>1393271</v>
      </c>
      <c r="T128" s="60">
        <f>S128*80%</f>
        <v>1114616.8</v>
      </c>
      <c r="U128" s="60">
        <f>S128*20%</f>
        <v>278654.2</v>
      </c>
      <c r="V128" s="60">
        <v>778677</v>
      </c>
      <c r="W128" s="61">
        <f t="shared" si="15"/>
        <v>55</v>
      </c>
      <c r="X128" s="61">
        <f t="shared" si="16"/>
        <v>15</v>
      </c>
      <c r="Y128" s="61">
        <f t="shared" si="17"/>
        <v>40</v>
      </c>
      <c r="Z128" s="75">
        <v>1</v>
      </c>
      <c r="AA128" s="75">
        <v>5</v>
      </c>
      <c r="AB128" s="75">
        <v>0</v>
      </c>
      <c r="AC128" s="75">
        <v>0</v>
      </c>
      <c r="AD128" s="75">
        <v>14</v>
      </c>
      <c r="AE128" s="75">
        <v>35</v>
      </c>
      <c r="AF128" s="62">
        <v>3</v>
      </c>
      <c r="AG128" s="55" t="s">
        <v>198</v>
      </c>
      <c r="AH128" s="305">
        <v>41781</v>
      </c>
      <c r="AI128" s="306">
        <v>235600</v>
      </c>
      <c r="AJ128" s="55" t="s">
        <v>199</v>
      </c>
      <c r="AK128" s="305">
        <v>42051</v>
      </c>
      <c r="AL128" s="306">
        <v>366056</v>
      </c>
      <c r="AM128" s="55" t="s">
        <v>200</v>
      </c>
      <c r="AN128" s="305">
        <v>42193</v>
      </c>
      <c r="AO128" s="306">
        <v>501048</v>
      </c>
      <c r="AP128" s="3">
        <v>275676</v>
      </c>
      <c r="AQ128" s="60">
        <f t="shared" si="23"/>
        <v>1102704</v>
      </c>
      <c r="AR128" s="60">
        <f t="shared" si="22"/>
        <v>1378380</v>
      </c>
      <c r="AS128" s="63">
        <f t="shared" si="13"/>
        <v>98.931220128747384</v>
      </c>
      <c r="AT128" s="60" t="s">
        <v>424</v>
      </c>
      <c r="AU128" s="64" t="s">
        <v>173</v>
      </c>
      <c r="AV128" s="53">
        <v>12</v>
      </c>
      <c r="AW128" s="53">
        <v>35.68</v>
      </c>
      <c r="AX128" s="53"/>
      <c r="AY128" s="53"/>
      <c r="AZ128" s="53">
        <v>12</v>
      </c>
      <c r="BA128" s="53"/>
      <c r="BB128" s="53"/>
      <c r="BC128" s="53"/>
      <c r="BD128" s="53"/>
      <c r="BE128" s="53"/>
      <c r="BF128" s="53"/>
      <c r="BG128" s="53">
        <v>1</v>
      </c>
      <c r="BH128" s="53"/>
      <c r="BI128" s="53"/>
      <c r="BJ128" s="53">
        <v>2000</v>
      </c>
      <c r="BK128" s="53"/>
      <c r="BL128" s="53"/>
      <c r="BM128" s="53"/>
      <c r="BN128" s="53"/>
      <c r="BO128" s="53"/>
      <c r="BP128" s="53"/>
      <c r="BQ128" s="53">
        <v>2</v>
      </c>
      <c r="BR128" s="53">
        <v>6</v>
      </c>
    </row>
    <row r="129" spans="1:70" s="50" customFormat="1" ht="30">
      <c r="A129" s="53">
        <v>128</v>
      </c>
      <c r="B129" s="54" t="s">
        <v>10</v>
      </c>
      <c r="C129" s="53" t="s">
        <v>57</v>
      </c>
      <c r="D129" s="54" t="s">
        <v>740</v>
      </c>
      <c r="E129" s="66">
        <v>22131002</v>
      </c>
      <c r="F129" s="75" t="s">
        <v>771</v>
      </c>
      <c r="G129" s="59" t="s">
        <v>1022</v>
      </c>
      <c r="H129" s="59" t="s">
        <v>1099</v>
      </c>
      <c r="I129" s="58" t="s">
        <v>367</v>
      </c>
      <c r="J129" s="321" t="s">
        <v>2414</v>
      </c>
      <c r="K129" s="147">
        <v>12</v>
      </c>
      <c r="L129" s="147" t="s">
        <v>2352</v>
      </c>
      <c r="M129" s="53" t="s">
        <v>1212</v>
      </c>
      <c r="N129" s="53">
        <v>1</v>
      </c>
      <c r="O129" s="198" t="s">
        <v>1403</v>
      </c>
      <c r="P129" s="198" t="s">
        <v>1403</v>
      </c>
      <c r="Q129" s="54" t="s">
        <v>9</v>
      </c>
      <c r="R129" s="57">
        <f t="shared" si="24"/>
        <v>1232000</v>
      </c>
      <c r="S129" s="60">
        <v>568650</v>
      </c>
      <c r="T129" s="60">
        <f>S129*100%</f>
        <v>568650</v>
      </c>
      <c r="U129" s="60"/>
      <c r="V129" s="60">
        <v>663350</v>
      </c>
      <c r="W129" s="61">
        <f t="shared" si="15"/>
        <v>25</v>
      </c>
      <c r="X129" s="61">
        <f t="shared" si="16"/>
        <v>0</v>
      </c>
      <c r="Y129" s="61">
        <f t="shared" si="17"/>
        <v>25</v>
      </c>
      <c r="Z129" s="75">
        <v>0</v>
      </c>
      <c r="AA129" s="75">
        <v>1</v>
      </c>
      <c r="AB129" s="75">
        <v>0</v>
      </c>
      <c r="AC129" s="75">
        <v>0</v>
      </c>
      <c r="AD129" s="75">
        <v>0</v>
      </c>
      <c r="AE129" s="75">
        <v>24</v>
      </c>
      <c r="AF129" s="62">
        <v>3</v>
      </c>
      <c r="AG129" s="55" t="s">
        <v>198</v>
      </c>
      <c r="AH129" s="305">
        <v>41772</v>
      </c>
      <c r="AI129" s="306">
        <v>113150</v>
      </c>
      <c r="AJ129" s="57"/>
      <c r="AK129" s="305"/>
      <c r="AL129" s="306"/>
      <c r="AM129" s="57" t="s">
        <v>1516</v>
      </c>
      <c r="AN129" s="305">
        <v>42187</v>
      </c>
      <c r="AO129" s="306">
        <v>429677</v>
      </c>
      <c r="AP129" s="306">
        <v>0</v>
      </c>
      <c r="AQ129" s="60">
        <f t="shared" si="23"/>
        <v>542827</v>
      </c>
      <c r="AR129" s="60">
        <f t="shared" si="22"/>
        <v>542827</v>
      </c>
      <c r="AS129" s="63">
        <f t="shared" ref="AS129:AS193" si="25">AR129/S129*100</f>
        <v>95.458893871449931</v>
      </c>
      <c r="AT129" s="60" t="s">
        <v>424</v>
      </c>
      <c r="AU129" s="64" t="s">
        <v>173</v>
      </c>
      <c r="AV129" s="53">
        <v>5.3</v>
      </c>
      <c r="AW129" s="53">
        <v>62</v>
      </c>
      <c r="AX129" s="53"/>
      <c r="AY129" s="53"/>
      <c r="AZ129" s="53">
        <v>4.5</v>
      </c>
      <c r="BA129" s="53">
        <v>25</v>
      </c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>
        <v>1</v>
      </c>
      <c r="BO129" s="53"/>
      <c r="BP129" s="53"/>
      <c r="BQ129" s="53"/>
      <c r="BR129" s="53"/>
    </row>
    <row r="130" spans="1:70" s="50" customFormat="1" ht="30">
      <c r="A130" s="53">
        <v>129</v>
      </c>
      <c r="B130" s="54" t="s">
        <v>10</v>
      </c>
      <c r="C130" s="53" t="s">
        <v>57</v>
      </c>
      <c r="D130" s="54" t="s">
        <v>741</v>
      </c>
      <c r="E130" s="66">
        <v>22131003</v>
      </c>
      <c r="F130" s="75" t="s">
        <v>629</v>
      </c>
      <c r="G130" s="59" t="s">
        <v>1023</v>
      </c>
      <c r="H130" s="59" t="s">
        <v>1100</v>
      </c>
      <c r="I130" s="58">
        <v>9848743713</v>
      </c>
      <c r="J130" s="321" t="s">
        <v>2414</v>
      </c>
      <c r="K130" s="147">
        <v>12</v>
      </c>
      <c r="L130" s="147" t="s">
        <v>2352</v>
      </c>
      <c r="M130" s="53" t="s">
        <v>1212</v>
      </c>
      <c r="N130" s="53">
        <v>1</v>
      </c>
      <c r="O130" s="198" t="s">
        <v>1403</v>
      </c>
      <c r="P130" s="198" t="s">
        <v>1403</v>
      </c>
      <c r="Q130" s="54" t="s">
        <v>9</v>
      </c>
      <c r="R130" s="57">
        <f t="shared" si="24"/>
        <v>1740830</v>
      </c>
      <c r="S130" s="60">
        <v>729700</v>
      </c>
      <c r="T130" s="60">
        <f>S130*100%</f>
        <v>729700</v>
      </c>
      <c r="U130" s="60"/>
      <c r="V130" s="60">
        <v>1011130</v>
      </c>
      <c r="W130" s="61">
        <f t="shared" si="15"/>
        <v>24</v>
      </c>
      <c r="X130" s="61">
        <f t="shared" si="16"/>
        <v>0</v>
      </c>
      <c r="Y130" s="61">
        <f t="shared" si="17"/>
        <v>24</v>
      </c>
      <c r="Z130" s="75">
        <v>0</v>
      </c>
      <c r="AA130" s="75">
        <v>0</v>
      </c>
      <c r="AB130" s="75">
        <v>0</v>
      </c>
      <c r="AC130" s="75">
        <v>0</v>
      </c>
      <c r="AD130" s="75">
        <v>0</v>
      </c>
      <c r="AE130" s="75">
        <v>24</v>
      </c>
      <c r="AF130" s="62">
        <v>3</v>
      </c>
      <c r="AG130" s="55" t="s">
        <v>198</v>
      </c>
      <c r="AH130" s="305">
        <v>41772</v>
      </c>
      <c r="AI130" s="306">
        <v>143900</v>
      </c>
      <c r="AJ130" s="55" t="s">
        <v>199</v>
      </c>
      <c r="AK130" s="305">
        <v>41981</v>
      </c>
      <c r="AL130" s="306">
        <v>264660</v>
      </c>
      <c r="AM130" s="55" t="s">
        <v>200</v>
      </c>
      <c r="AN130" s="305">
        <v>42187</v>
      </c>
      <c r="AO130" s="306">
        <v>291350</v>
      </c>
      <c r="AP130" s="306">
        <v>0</v>
      </c>
      <c r="AQ130" s="60">
        <f t="shared" si="23"/>
        <v>699910</v>
      </c>
      <c r="AR130" s="60">
        <f t="shared" si="22"/>
        <v>699910</v>
      </c>
      <c r="AS130" s="63">
        <f t="shared" si="25"/>
        <v>95.917500342606559</v>
      </c>
      <c r="AT130" s="60" t="s">
        <v>424</v>
      </c>
      <c r="AU130" s="64" t="s">
        <v>173</v>
      </c>
      <c r="AV130" s="53">
        <v>10</v>
      </c>
      <c r="AW130" s="53">
        <v>120</v>
      </c>
      <c r="AX130" s="53"/>
      <c r="AY130" s="53"/>
      <c r="AZ130" s="53">
        <v>5</v>
      </c>
      <c r="BA130" s="53"/>
      <c r="BB130" s="53"/>
      <c r="BC130" s="53"/>
      <c r="BD130" s="53"/>
      <c r="BE130" s="53"/>
      <c r="BF130" s="53"/>
      <c r="BG130" s="53"/>
      <c r="BH130" s="53"/>
      <c r="BI130" s="53"/>
      <c r="BJ130" s="53">
        <v>2500</v>
      </c>
      <c r="BK130" s="53"/>
      <c r="BL130" s="53"/>
      <c r="BM130" s="53"/>
      <c r="BN130" s="53"/>
      <c r="BO130" s="53"/>
      <c r="BP130" s="53"/>
      <c r="BQ130" s="53">
        <v>1</v>
      </c>
      <c r="BR130" s="53"/>
    </row>
    <row r="131" spans="1:70" s="50" customFormat="1" ht="30">
      <c r="A131" s="53">
        <v>130</v>
      </c>
      <c r="B131" s="54" t="s">
        <v>10</v>
      </c>
      <c r="C131" s="53" t="s">
        <v>57</v>
      </c>
      <c r="D131" s="54" t="s">
        <v>742</v>
      </c>
      <c r="E131" s="66">
        <v>22131004</v>
      </c>
      <c r="F131" s="75" t="s">
        <v>893</v>
      </c>
      <c r="G131" s="59" t="s">
        <v>1024</v>
      </c>
      <c r="H131" s="59" t="s">
        <v>1101</v>
      </c>
      <c r="I131" s="58">
        <v>9848807265</v>
      </c>
      <c r="J131" s="321" t="s">
        <v>2414</v>
      </c>
      <c r="K131" s="147">
        <v>12</v>
      </c>
      <c r="L131" s="147" t="s">
        <v>2352</v>
      </c>
      <c r="M131" s="53" t="s">
        <v>1212</v>
      </c>
      <c r="N131" s="53">
        <v>1</v>
      </c>
      <c r="O131" s="54" t="s">
        <v>38</v>
      </c>
      <c r="P131" s="54" t="s">
        <v>2173</v>
      </c>
      <c r="Q131" s="200" t="s">
        <v>1405</v>
      </c>
      <c r="R131" s="57">
        <f t="shared" si="24"/>
        <v>1775750</v>
      </c>
      <c r="S131" s="60">
        <v>709350</v>
      </c>
      <c r="T131" s="60">
        <f>S131*100%</f>
        <v>709350</v>
      </c>
      <c r="U131" s="60"/>
      <c r="V131" s="60">
        <v>1066400</v>
      </c>
      <c r="W131" s="61">
        <f t="shared" si="15"/>
        <v>33</v>
      </c>
      <c r="X131" s="61">
        <f t="shared" si="16"/>
        <v>2</v>
      </c>
      <c r="Y131" s="61">
        <f t="shared" si="17"/>
        <v>31</v>
      </c>
      <c r="Z131" s="75">
        <v>2</v>
      </c>
      <c r="AA131" s="75">
        <v>19</v>
      </c>
      <c r="AB131" s="75">
        <v>0</v>
      </c>
      <c r="AC131" s="75">
        <v>0</v>
      </c>
      <c r="AD131" s="75">
        <v>0</v>
      </c>
      <c r="AE131" s="75">
        <v>12</v>
      </c>
      <c r="AF131" s="62">
        <v>3</v>
      </c>
      <c r="AG131" s="55" t="s">
        <v>198</v>
      </c>
      <c r="AH131" s="305">
        <v>41772</v>
      </c>
      <c r="AI131" s="306">
        <v>141000</v>
      </c>
      <c r="AJ131" s="55" t="s">
        <v>199</v>
      </c>
      <c r="AK131" s="305">
        <v>41981</v>
      </c>
      <c r="AL131" s="306">
        <v>182567.4</v>
      </c>
      <c r="AM131" s="55" t="s">
        <v>200</v>
      </c>
      <c r="AN131" s="305">
        <v>42170</v>
      </c>
      <c r="AO131" s="306">
        <v>114516.1</v>
      </c>
      <c r="AP131" s="306">
        <v>0</v>
      </c>
      <c r="AQ131" s="60">
        <f t="shared" si="23"/>
        <v>438083.5</v>
      </c>
      <c r="AR131" s="60">
        <f t="shared" si="22"/>
        <v>438083.5</v>
      </c>
      <c r="AS131" s="63">
        <f t="shared" si="25"/>
        <v>61.758440826108405</v>
      </c>
      <c r="AT131" s="60" t="s">
        <v>424</v>
      </c>
      <c r="AU131" s="64" t="s">
        <v>173</v>
      </c>
      <c r="AV131" s="53">
        <v>2.5</v>
      </c>
      <c r="AW131" s="53">
        <v>10.5</v>
      </c>
      <c r="AX131" s="53"/>
      <c r="AY131" s="53"/>
      <c r="AZ131" s="53">
        <v>2.5</v>
      </c>
      <c r="BA131" s="53"/>
      <c r="BB131" s="53"/>
      <c r="BC131" s="53"/>
      <c r="BD131" s="53"/>
      <c r="BE131" s="53"/>
      <c r="BF131" s="53"/>
      <c r="BG131" s="53"/>
      <c r="BH131" s="53"/>
      <c r="BI131" s="53"/>
      <c r="BJ131" s="53">
        <v>1500</v>
      </c>
      <c r="BK131" s="53"/>
      <c r="BL131" s="53"/>
      <c r="BM131" s="53"/>
      <c r="BN131" s="53">
        <v>5</v>
      </c>
      <c r="BO131" s="53">
        <v>33</v>
      </c>
      <c r="BP131" s="53"/>
      <c r="BQ131" s="53"/>
      <c r="BR131" s="53"/>
    </row>
    <row r="132" spans="1:70" s="50" customFormat="1" ht="30">
      <c r="A132" s="53">
        <v>131</v>
      </c>
      <c r="B132" s="54" t="s">
        <v>10</v>
      </c>
      <c r="C132" s="53" t="s">
        <v>57</v>
      </c>
      <c r="D132" s="54" t="s">
        <v>743</v>
      </c>
      <c r="E132" s="66">
        <v>22131005</v>
      </c>
      <c r="F132" s="75" t="s">
        <v>894</v>
      </c>
      <c r="G132" s="59" t="s">
        <v>1025</v>
      </c>
      <c r="H132" s="59" t="s">
        <v>1102</v>
      </c>
      <c r="I132" s="58">
        <v>9848802884</v>
      </c>
      <c r="J132" s="321" t="s">
        <v>2414</v>
      </c>
      <c r="K132" s="147">
        <v>12</v>
      </c>
      <c r="L132" s="147" t="s">
        <v>2352</v>
      </c>
      <c r="M132" s="53" t="s">
        <v>1212</v>
      </c>
      <c r="N132" s="53">
        <v>1</v>
      </c>
      <c r="O132" s="198" t="s">
        <v>1403</v>
      </c>
      <c r="P132" s="198" t="s">
        <v>1403</v>
      </c>
      <c r="Q132" s="54" t="s">
        <v>9</v>
      </c>
      <c r="R132" s="57">
        <f t="shared" si="24"/>
        <v>895835</v>
      </c>
      <c r="S132" s="60">
        <v>338235</v>
      </c>
      <c r="T132" s="60">
        <f>S132*100%</f>
        <v>338235</v>
      </c>
      <c r="U132" s="60"/>
      <c r="V132" s="60">
        <v>557600</v>
      </c>
      <c r="W132" s="61">
        <f t="shared" si="15"/>
        <v>20</v>
      </c>
      <c r="X132" s="61">
        <f t="shared" si="16"/>
        <v>6</v>
      </c>
      <c r="Y132" s="61">
        <f t="shared" si="17"/>
        <v>14</v>
      </c>
      <c r="Z132" s="75">
        <v>6</v>
      </c>
      <c r="AA132" s="75">
        <v>14</v>
      </c>
      <c r="AB132" s="75">
        <v>0</v>
      </c>
      <c r="AC132" s="75">
        <v>0</v>
      </c>
      <c r="AD132" s="75">
        <v>0</v>
      </c>
      <c r="AE132" s="75">
        <v>0</v>
      </c>
      <c r="AF132" s="62">
        <v>3</v>
      </c>
      <c r="AG132" s="55" t="s">
        <v>198</v>
      </c>
      <c r="AH132" s="305">
        <v>41772</v>
      </c>
      <c r="AI132" s="306">
        <v>96250</v>
      </c>
      <c r="AJ132" s="57"/>
      <c r="AK132" s="305"/>
      <c r="AL132" s="306"/>
      <c r="AM132" s="57" t="s">
        <v>1516</v>
      </c>
      <c r="AN132" s="305">
        <v>42187</v>
      </c>
      <c r="AO132" s="306">
        <v>135980</v>
      </c>
      <c r="AP132" s="306">
        <v>0</v>
      </c>
      <c r="AQ132" s="60">
        <f t="shared" si="23"/>
        <v>232230</v>
      </c>
      <c r="AR132" s="60">
        <f t="shared" si="22"/>
        <v>232230</v>
      </c>
      <c r="AS132" s="63">
        <f t="shared" si="25"/>
        <v>68.659364051620912</v>
      </c>
      <c r="AT132" s="60" t="s">
        <v>424</v>
      </c>
      <c r="AU132" s="64" t="s">
        <v>173</v>
      </c>
      <c r="AV132" s="53">
        <v>2.69</v>
      </c>
      <c r="AW132" s="53">
        <v>86.8</v>
      </c>
      <c r="AX132" s="53"/>
      <c r="AY132" s="53"/>
      <c r="AZ132" s="53">
        <v>5</v>
      </c>
      <c r="BA132" s="53"/>
      <c r="BB132" s="53"/>
      <c r="BC132" s="53"/>
      <c r="BD132" s="53"/>
      <c r="BE132" s="53"/>
      <c r="BF132" s="53"/>
      <c r="BG132" s="53"/>
      <c r="BH132" s="53"/>
      <c r="BI132" s="53"/>
      <c r="BJ132" s="53">
        <v>3000</v>
      </c>
      <c r="BK132" s="53"/>
      <c r="BL132" s="53"/>
      <c r="BM132" s="53"/>
      <c r="BN132" s="53">
        <v>2</v>
      </c>
      <c r="BO132" s="53">
        <v>20</v>
      </c>
      <c r="BP132" s="53"/>
      <c r="BQ132" s="53"/>
      <c r="BR132" s="53"/>
    </row>
    <row r="133" spans="1:70" s="50" customFormat="1" ht="30">
      <c r="A133" s="53">
        <v>132</v>
      </c>
      <c r="B133" s="54" t="s">
        <v>10</v>
      </c>
      <c r="C133" s="53" t="s">
        <v>58</v>
      </c>
      <c r="D133" s="54" t="s">
        <v>744</v>
      </c>
      <c r="E133" s="66">
        <v>22241006</v>
      </c>
      <c r="F133" s="75" t="s">
        <v>630</v>
      </c>
      <c r="G133" s="59" t="s">
        <v>224</v>
      </c>
      <c r="H133" s="59" t="s">
        <v>225</v>
      </c>
      <c r="I133" s="58">
        <v>9848873084</v>
      </c>
      <c r="J133" s="321" t="s">
        <v>2415</v>
      </c>
      <c r="K133" s="147">
        <v>11</v>
      </c>
      <c r="L133" s="147" t="s">
        <v>2364</v>
      </c>
      <c r="M133" s="53" t="s">
        <v>1212</v>
      </c>
      <c r="N133" s="53">
        <v>1</v>
      </c>
      <c r="O133" s="198" t="s">
        <v>1403</v>
      </c>
      <c r="P133" s="198" t="s">
        <v>1403</v>
      </c>
      <c r="Q133" s="54" t="s">
        <v>9</v>
      </c>
      <c r="R133" s="57">
        <f t="shared" si="24"/>
        <v>1441134</v>
      </c>
      <c r="S133" s="60">
        <v>766408</v>
      </c>
      <c r="T133" s="60">
        <f>S133*100%</f>
        <v>766408</v>
      </c>
      <c r="U133" s="60"/>
      <c r="V133" s="60">
        <v>674726</v>
      </c>
      <c r="W133" s="61">
        <f t="shared" si="15"/>
        <v>16</v>
      </c>
      <c r="X133" s="61">
        <f t="shared" si="16"/>
        <v>6</v>
      </c>
      <c r="Y133" s="61">
        <f t="shared" si="17"/>
        <v>10</v>
      </c>
      <c r="Z133" s="3">
        <v>6</v>
      </c>
      <c r="AA133" s="3">
        <v>5</v>
      </c>
      <c r="AB133" s="3">
        <v>0</v>
      </c>
      <c r="AC133" s="3">
        <v>0</v>
      </c>
      <c r="AD133" s="3">
        <v>0</v>
      </c>
      <c r="AE133" s="3">
        <v>5</v>
      </c>
      <c r="AF133" s="62">
        <v>3</v>
      </c>
      <c r="AG133" s="55" t="s">
        <v>198</v>
      </c>
      <c r="AH133" s="305">
        <v>42030</v>
      </c>
      <c r="AI133" s="306">
        <v>153282</v>
      </c>
      <c r="AJ133" s="55"/>
      <c r="AK133" s="68"/>
      <c r="AL133" s="57"/>
      <c r="AM133" s="55" t="s">
        <v>200</v>
      </c>
      <c r="AN133" s="305">
        <v>42537</v>
      </c>
      <c r="AO133" s="306">
        <v>235048.55</v>
      </c>
      <c r="AP133" s="306">
        <v>0</v>
      </c>
      <c r="AQ133" s="60">
        <f t="shared" si="23"/>
        <v>388330.55</v>
      </c>
      <c r="AR133" s="60">
        <f t="shared" si="22"/>
        <v>388330.55</v>
      </c>
      <c r="AS133" s="63">
        <f t="shared" si="25"/>
        <v>50.668906117890209</v>
      </c>
      <c r="AT133" s="60" t="s">
        <v>424</v>
      </c>
      <c r="AU133" s="64" t="s">
        <v>173</v>
      </c>
      <c r="AV133" s="53">
        <v>4</v>
      </c>
      <c r="AW133" s="53">
        <v>180</v>
      </c>
      <c r="AX133" s="53"/>
      <c r="AY133" s="53"/>
      <c r="AZ133" s="53">
        <v>6</v>
      </c>
      <c r="BA133" s="53"/>
      <c r="BB133" s="53"/>
      <c r="BC133" s="53"/>
      <c r="BD133" s="53"/>
      <c r="BE133" s="53"/>
      <c r="BF133" s="53"/>
      <c r="BG133" s="53"/>
      <c r="BH133" s="53"/>
      <c r="BI133" s="53"/>
      <c r="BJ133" s="53">
        <v>1400</v>
      </c>
      <c r="BK133" s="53"/>
      <c r="BL133" s="53"/>
      <c r="BM133" s="53">
        <v>32</v>
      </c>
      <c r="BN133" s="53">
        <v>4</v>
      </c>
      <c r="BO133" s="53">
        <v>10</v>
      </c>
      <c r="BP133" s="53"/>
      <c r="BQ133" s="53">
        <v>1</v>
      </c>
      <c r="BR133" s="53">
        <v>1</v>
      </c>
    </row>
    <row r="134" spans="1:70" s="50" customFormat="1" ht="30">
      <c r="A134" s="53">
        <v>133</v>
      </c>
      <c r="B134" s="54" t="s">
        <v>10</v>
      </c>
      <c r="C134" s="53" t="s">
        <v>58</v>
      </c>
      <c r="D134" s="54" t="s">
        <v>631</v>
      </c>
      <c r="E134" s="66">
        <v>22241007</v>
      </c>
      <c r="F134" s="75" t="s">
        <v>632</v>
      </c>
      <c r="G134" s="59" t="s">
        <v>226</v>
      </c>
      <c r="H134" s="59" t="s">
        <v>227</v>
      </c>
      <c r="I134" s="58">
        <v>9749533834</v>
      </c>
      <c r="J134" s="321" t="s">
        <v>2415</v>
      </c>
      <c r="K134" s="147">
        <v>15</v>
      </c>
      <c r="L134" s="147" t="s">
        <v>329</v>
      </c>
      <c r="M134" s="53" t="s">
        <v>1227</v>
      </c>
      <c r="N134" s="53">
        <v>1</v>
      </c>
      <c r="O134" s="198" t="s">
        <v>1403</v>
      </c>
      <c r="P134" s="198" t="s">
        <v>1403</v>
      </c>
      <c r="Q134" s="54" t="s">
        <v>9</v>
      </c>
      <c r="R134" s="57">
        <f t="shared" si="24"/>
        <v>4236980</v>
      </c>
      <c r="S134" s="60">
        <v>1908272</v>
      </c>
      <c r="T134" s="60">
        <f>S134*80%</f>
        <v>1526617.6</v>
      </c>
      <c r="U134" s="60">
        <f>S134*20%</f>
        <v>381654.4</v>
      </c>
      <c r="V134" s="60">
        <v>2328708</v>
      </c>
      <c r="W134" s="61">
        <f t="shared" si="15"/>
        <v>31</v>
      </c>
      <c r="X134" s="61">
        <f t="shared" si="16"/>
        <v>16</v>
      </c>
      <c r="Y134" s="61">
        <f t="shared" si="17"/>
        <v>15</v>
      </c>
      <c r="Z134" s="3">
        <v>3</v>
      </c>
      <c r="AA134" s="3">
        <v>5</v>
      </c>
      <c r="AB134" s="3">
        <v>4</v>
      </c>
      <c r="AC134" s="3">
        <v>3</v>
      </c>
      <c r="AD134" s="3">
        <v>9</v>
      </c>
      <c r="AE134" s="3">
        <v>7</v>
      </c>
      <c r="AF134" s="62">
        <v>3</v>
      </c>
      <c r="AG134" s="55" t="s">
        <v>198</v>
      </c>
      <c r="AH134" s="305">
        <v>42033</v>
      </c>
      <c r="AI134" s="306">
        <v>381654</v>
      </c>
      <c r="AJ134" s="55" t="s">
        <v>199</v>
      </c>
      <c r="AK134" s="305">
        <v>42375</v>
      </c>
      <c r="AL134" s="306">
        <v>281280.52</v>
      </c>
      <c r="AM134" s="55" t="s">
        <v>200</v>
      </c>
      <c r="AN134" s="305">
        <v>42554</v>
      </c>
      <c r="AO134" s="306">
        <v>390415.7</v>
      </c>
      <c r="AP134" s="306">
        <v>263337.56</v>
      </c>
      <c r="AQ134" s="60">
        <f t="shared" si="23"/>
        <v>1053350.22</v>
      </c>
      <c r="AR134" s="60">
        <f t="shared" si="22"/>
        <v>1316687.78</v>
      </c>
      <c r="AS134" s="63">
        <f t="shared" si="25"/>
        <v>68.998957171723958</v>
      </c>
      <c r="AT134" s="60" t="s">
        <v>424</v>
      </c>
      <c r="AU134" s="64" t="s">
        <v>173</v>
      </c>
      <c r="AV134" s="53">
        <v>24</v>
      </c>
      <c r="AW134" s="53">
        <v>690</v>
      </c>
      <c r="AX134" s="53"/>
      <c r="AY134" s="53"/>
      <c r="AZ134" s="53">
        <v>24</v>
      </c>
      <c r="BA134" s="53">
        <v>50</v>
      </c>
      <c r="BB134" s="53"/>
      <c r="BC134" s="53"/>
      <c r="BD134" s="53"/>
      <c r="BE134" s="53"/>
      <c r="BF134" s="53"/>
      <c r="BG134" s="53"/>
      <c r="BH134" s="53"/>
      <c r="BI134" s="53"/>
      <c r="BJ134" s="53">
        <v>2000</v>
      </c>
      <c r="BK134" s="53"/>
      <c r="BL134" s="53"/>
      <c r="BM134" s="53"/>
      <c r="BN134" s="53"/>
      <c r="BO134" s="53"/>
      <c r="BP134" s="53"/>
      <c r="BQ134" s="53">
        <v>2</v>
      </c>
      <c r="BR134" s="53"/>
    </row>
    <row r="135" spans="1:70" s="50" customFormat="1" ht="30">
      <c r="A135" s="53">
        <v>134</v>
      </c>
      <c r="B135" s="54" t="s">
        <v>10</v>
      </c>
      <c r="C135" s="53" t="s">
        <v>58</v>
      </c>
      <c r="D135" s="54" t="s">
        <v>633</v>
      </c>
      <c r="E135" s="66">
        <v>22241009</v>
      </c>
      <c r="F135" s="75" t="s">
        <v>953</v>
      </c>
      <c r="G135" s="59" t="s">
        <v>228</v>
      </c>
      <c r="H135" s="59" t="s">
        <v>229</v>
      </c>
      <c r="I135" s="58">
        <v>9848768271</v>
      </c>
      <c r="J135" s="321" t="s">
        <v>2415</v>
      </c>
      <c r="K135" s="147">
        <v>15</v>
      </c>
      <c r="L135" s="147" t="s">
        <v>329</v>
      </c>
      <c r="M135" s="53" t="s">
        <v>1212</v>
      </c>
      <c r="N135" s="53">
        <v>1</v>
      </c>
      <c r="O135" s="54" t="s">
        <v>61</v>
      </c>
      <c r="P135" s="54" t="s">
        <v>1517</v>
      </c>
      <c r="Q135" s="200" t="s">
        <v>1405</v>
      </c>
      <c r="R135" s="57">
        <f t="shared" si="24"/>
        <v>2129250</v>
      </c>
      <c r="S135" s="60">
        <v>740775</v>
      </c>
      <c r="T135" s="60">
        <f>S135*100%</f>
        <v>740775</v>
      </c>
      <c r="U135" s="60"/>
      <c r="V135" s="60">
        <v>1388475</v>
      </c>
      <c r="W135" s="61">
        <f t="shared" si="15"/>
        <v>25</v>
      </c>
      <c r="X135" s="61">
        <f t="shared" si="16"/>
        <v>0</v>
      </c>
      <c r="Y135" s="61">
        <f t="shared" si="17"/>
        <v>25</v>
      </c>
      <c r="Z135" s="3">
        <v>0</v>
      </c>
      <c r="AA135" s="3">
        <v>3</v>
      </c>
      <c r="AB135" s="3">
        <v>0</v>
      </c>
      <c r="AC135" s="3">
        <v>0</v>
      </c>
      <c r="AD135" s="3">
        <v>0</v>
      </c>
      <c r="AE135" s="3">
        <v>22</v>
      </c>
      <c r="AF135" s="62">
        <v>3</v>
      </c>
      <c r="AG135" s="55" t="s">
        <v>198</v>
      </c>
      <c r="AH135" s="305">
        <v>42033</v>
      </c>
      <c r="AI135" s="306">
        <v>148155</v>
      </c>
      <c r="AJ135" s="57" t="s">
        <v>199</v>
      </c>
      <c r="AK135" s="305">
        <v>42407</v>
      </c>
      <c r="AL135" s="306">
        <v>411345</v>
      </c>
      <c r="AM135" s="55" t="s">
        <v>200</v>
      </c>
      <c r="AN135" s="308">
        <v>42634</v>
      </c>
      <c r="AO135" s="3">
        <v>169480</v>
      </c>
      <c r="AP135" s="306">
        <v>0</v>
      </c>
      <c r="AQ135" s="60">
        <f t="shared" si="23"/>
        <v>728980</v>
      </c>
      <c r="AR135" s="60">
        <f t="shared" si="22"/>
        <v>728980</v>
      </c>
      <c r="AS135" s="63">
        <f t="shared" si="25"/>
        <v>98.407748641625332</v>
      </c>
      <c r="AT135" s="60" t="s">
        <v>424</v>
      </c>
      <c r="AU135" s="64" t="s">
        <v>173</v>
      </c>
      <c r="AV135" s="53">
        <v>6.5</v>
      </c>
      <c r="AW135" s="53">
        <v>208</v>
      </c>
      <c r="AX135" s="53"/>
      <c r="AY135" s="53"/>
      <c r="AZ135" s="53">
        <v>6.5</v>
      </c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>
        <v>3</v>
      </c>
      <c r="BO135" s="53"/>
      <c r="BP135" s="53"/>
      <c r="BQ135" s="53"/>
      <c r="BR135" s="53"/>
    </row>
    <row r="136" spans="1:70" s="50" customFormat="1" ht="30">
      <c r="A136" s="53">
        <v>135</v>
      </c>
      <c r="B136" s="54" t="s">
        <v>10</v>
      </c>
      <c r="C136" s="53" t="s">
        <v>58</v>
      </c>
      <c r="D136" s="54" t="s">
        <v>772</v>
      </c>
      <c r="E136" s="66">
        <v>22241010</v>
      </c>
      <c r="F136" s="75" t="s">
        <v>634</v>
      </c>
      <c r="G136" s="59" t="s">
        <v>230</v>
      </c>
      <c r="H136" s="59" t="s">
        <v>359</v>
      </c>
      <c r="I136" s="58"/>
      <c r="J136" s="321" t="s">
        <v>2415</v>
      </c>
      <c r="K136" s="147">
        <v>14</v>
      </c>
      <c r="L136" s="147" t="s">
        <v>330</v>
      </c>
      <c r="M136" s="53" t="s">
        <v>1212</v>
      </c>
      <c r="N136" s="53">
        <v>1</v>
      </c>
      <c r="O136" s="54" t="s">
        <v>26</v>
      </c>
      <c r="P136" s="54" t="s">
        <v>26</v>
      </c>
      <c r="Q136" s="54" t="s">
        <v>9</v>
      </c>
      <c r="R136" s="57">
        <f t="shared" si="24"/>
        <v>1663930</v>
      </c>
      <c r="S136" s="60">
        <v>1474830</v>
      </c>
      <c r="T136" s="60">
        <f>S136*100%</f>
        <v>1474830</v>
      </c>
      <c r="U136" s="60"/>
      <c r="V136" s="60">
        <v>189100</v>
      </c>
      <c r="W136" s="61">
        <f t="shared" si="15"/>
        <v>31</v>
      </c>
      <c r="X136" s="61">
        <f t="shared" si="16"/>
        <v>0</v>
      </c>
      <c r="Y136" s="61">
        <f t="shared" si="17"/>
        <v>31</v>
      </c>
      <c r="Z136" s="3">
        <v>0</v>
      </c>
      <c r="AA136" s="3">
        <v>1</v>
      </c>
      <c r="AB136" s="3">
        <v>0</v>
      </c>
      <c r="AC136" s="3">
        <v>0</v>
      </c>
      <c r="AD136" s="3">
        <v>0</v>
      </c>
      <c r="AE136" s="3">
        <v>30</v>
      </c>
      <c r="AF136" s="62">
        <v>3</v>
      </c>
      <c r="AG136" s="53" t="s">
        <v>198</v>
      </c>
      <c r="AH136" s="307">
        <v>42033</v>
      </c>
      <c r="AI136" s="200">
        <v>294966</v>
      </c>
      <c r="AJ136" s="57" t="s">
        <v>199</v>
      </c>
      <c r="AK136" s="307">
        <v>42292</v>
      </c>
      <c r="AL136" s="200">
        <v>480217</v>
      </c>
      <c r="AM136" s="55" t="s">
        <v>200</v>
      </c>
      <c r="AN136" s="307">
        <v>42537</v>
      </c>
      <c r="AO136" s="200">
        <v>699190</v>
      </c>
      <c r="AP136" s="200">
        <v>0</v>
      </c>
      <c r="AQ136" s="60">
        <f t="shared" si="23"/>
        <v>1474373</v>
      </c>
      <c r="AR136" s="60">
        <f t="shared" si="22"/>
        <v>1474373</v>
      </c>
      <c r="AS136" s="63">
        <f t="shared" si="25"/>
        <v>99.969013377813027</v>
      </c>
      <c r="AT136" s="60" t="s">
        <v>424</v>
      </c>
      <c r="AU136" s="64" t="s">
        <v>174</v>
      </c>
      <c r="AV136" s="53">
        <v>224</v>
      </c>
      <c r="AW136" s="53">
        <v>6.72</v>
      </c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>
        <v>1</v>
      </c>
      <c r="BM136" s="53"/>
      <c r="BN136" s="53"/>
      <c r="BO136" s="53"/>
      <c r="BP136" s="53"/>
      <c r="BQ136" s="53"/>
      <c r="BR136" s="53"/>
    </row>
    <row r="137" spans="1:70" s="50" customFormat="1" ht="30">
      <c r="A137" s="53">
        <v>136</v>
      </c>
      <c r="B137" s="54" t="s">
        <v>10</v>
      </c>
      <c r="C137" s="53" t="s">
        <v>58</v>
      </c>
      <c r="D137" s="54" t="s">
        <v>745</v>
      </c>
      <c r="E137" s="66">
        <v>22242011</v>
      </c>
      <c r="F137" s="75" t="s">
        <v>181</v>
      </c>
      <c r="G137" s="59" t="s">
        <v>362</v>
      </c>
      <c r="H137" s="59" t="s">
        <v>1103</v>
      </c>
      <c r="I137" s="58">
        <v>9749501532</v>
      </c>
      <c r="J137" s="321" t="s">
        <v>309</v>
      </c>
      <c r="K137" s="147">
        <v>15</v>
      </c>
      <c r="L137" s="147" t="s">
        <v>310</v>
      </c>
      <c r="M137" s="65" t="s">
        <v>1402</v>
      </c>
      <c r="N137" s="53">
        <v>2</v>
      </c>
      <c r="O137" s="54" t="s">
        <v>26</v>
      </c>
      <c r="P137" s="54" t="s">
        <v>2176</v>
      </c>
      <c r="Q137" s="200" t="s">
        <v>1405</v>
      </c>
      <c r="R137" s="57">
        <f t="shared" si="24"/>
        <v>3417197</v>
      </c>
      <c r="S137" s="60">
        <v>1349403.05</v>
      </c>
      <c r="T137" s="60">
        <f t="shared" ref="T137:T151" si="26">S137*80%</f>
        <v>1079522.4400000002</v>
      </c>
      <c r="U137" s="60">
        <f t="shared" ref="U137:U151" si="27">S137*20%</f>
        <v>269880.61000000004</v>
      </c>
      <c r="V137" s="60">
        <v>2067793.95</v>
      </c>
      <c r="W137" s="61">
        <f t="shared" si="15"/>
        <v>1</v>
      </c>
      <c r="X137" s="61">
        <f t="shared" si="16"/>
        <v>0</v>
      </c>
      <c r="Y137" s="61">
        <f t="shared" si="17"/>
        <v>1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1</v>
      </c>
      <c r="AF137" s="62">
        <v>3</v>
      </c>
      <c r="AG137" s="53"/>
      <c r="AH137" s="74"/>
      <c r="AI137" s="57"/>
      <c r="AJ137" s="57" t="s">
        <v>199</v>
      </c>
      <c r="AK137" s="307">
        <v>42375</v>
      </c>
      <c r="AL137" s="200">
        <v>922469.4</v>
      </c>
      <c r="AM137" s="55" t="s">
        <v>200</v>
      </c>
      <c r="AN137" s="308">
        <v>42634</v>
      </c>
      <c r="AO137" s="3">
        <v>116674.61</v>
      </c>
      <c r="AP137" s="200">
        <v>259786</v>
      </c>
      <c r="AQ137" s="60">
        <f t="shared" si="23"/>
        <v>1039144.01</v>
      </c>
      <c r="AR137" s="60">
        <f t="shared" si="22"/>
        <v>1298930.01</v>
      </c>
      <c r="AS137" s="63">
        <f t="shared" si="25"/>
        <v>96.259602347867826</v>
      </c>
      <c r="AT137" s="60" t="s">
        <v>424</v>
      </c>
      <c r="AU137" s="64" t="s">
        <v>174</v>
      </c>
      <c r="AV137" s="53"/>
      <c r="AW137" s="53"/>
      <c r="AX137" s="53"/>
      <c r="AY137" s="53"/>
      <c r="AZ137" s="53"/>
      <c r="BA137" s="53"/>
      <c r="BB137" s="53"/>
      <c r="BC137" s="53"/>
      <c r="BD137" s="53">
        <v>1</v>
      </c>
      <c r="BE137" s="53"/>
      <c r="BF137" s="53"/>
      <c r="BG137" s="53">
        <v>1</v>
      </c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</row>
    <row r="138" spans="1:70" s="50" customFormat="1" ht="30">
      <c r="A138" s="53">
        <v>137</v>
      </c>
      <c r="B138" s="54" t="s">
        <v>10</v>
      </c>
      <c r="C138" s="53" t="s">
        <v>58</v>
      </c>
      <c r="D138" s="54" t="s">
        <v>748</v>
      </c>
      <c r="E138" s="66">
        <v>22242013</v>
      </c>
      <c r="F138" s="75" t="s">
        <v>635</v>
      </c>
      <c r="G138" s="59" t="s">
        <v>101</v>
      </c>
      <c r="H138" s="59" t="s">
        <v>1104</v>
      </c>
      <c r="I138" s="58">
        <v>9848873766</v>
      </c>
      <c r="J138" s="321" t="s">
        <v>295</v>
      </c>
      <c r="K138" s="147">
        <v>22</v>
      </c>
      <c r="L138" s="147" t="s">
        <v>297</v>
      </c>
      <c r="M138" s="53" t="s">
        <v>1227</v>
      </c>
      <c r="N138" s="53">
        <v>2</v>
      </c>
      <c r="O138" s="198" t="s">
        <v>45</v>
      </c>
      <c r="P138" s="200" t="s">
        <v>1518</v>
      </c>
      <c r="Q138" s="54" t="s">
        <v>1405</v>
      </c>
      <c r="R138" s="57">
        <f t="shared" si="24"/>
        <v>4586764</v>
      </c>
      <c r="S138" s="60">
        <v>1767014</v>
      </c>
      <c r="T138" s="60">
        <f t="shared" si="26"/>
        <v>1413611.2000000002</v>
      </c>
      <c r="U138" s="60">
        <f t="shared" si="27"/>
        <v>353402.80000000005</v>
      </c>
      <c r="V138" s="60">
        <v>2819750</v>
      </c>
      <c r="W138" s="61">
        <f t="shared" si="15"/>
        <v>80</v>
      </c>
      <c r="X138" s="61">
        <f t="shared" si="16"/>
        <v>30</v>
      </c>
      <c r="Y138" s="61">
        <f t="shared" si="17"/>
        <v>50</v>
      </c>
      <c r="Z138" s="3">
        <v>10</v>
      </c>
      <c r="AA138" s="3">
        <v>16</v>
      </c>
      <c r="AB138" s="3">
        <v>0</v>
      </c>
      <c r="AC138" s="3">
        <v>0</v>
      </c>
      <c r="AD138" s="3">
        <v>20</v>
      </c>
      <c r="AE138" s="3">
        <v>34</v>
      </c>
      <c r="AF138" s="62">
        <v>3</v>
      </c>
      <c r="AG138" s="55"/>
      <c r="AH138" s="68"/>
      <c r="AI138" s="57"/>
      <c r="AJ138" s="57" t="s">
        <v>199</v>
      </c>
      <c r="AK138" s="305">
        <v>42099</v>
      </c>
      <c r="AL138" s="306">
        <v>1088938.48</v>
      </c>
      <c r="AM138" s="55"/>
      <c r="AN138" s="55"/>
      <c r="AO138" s="55"/>
      <c r="AP138" s="3">
        <v>272234.62</v>
      </c>
      <c r="AQ138" s="60">
        <f t="shared" si="23"/>
        <v>1088938.48</v>
      </c>
      <c r="AR138" s="60">
        <f t="shared" si="22"/>
        <v>1361173.1</v>
      </c>
      <c r="AS138" s="63">
        <f t="shared" si="25"/>
        <v>77.032389103878074</v>
      </c>
      <c r="AT138" s="60" t="s">
        <v>425</v>
      </c>
      <c r="AU138" s="64" t="s">
        <v>173</v>
      </c>
      <c r="AV138" s="53">
        <v>40</v>
      </c>
      <c r="AW138" s="53">
        <v>180</v>
      </c>
      <c r="AX138" s="53"/>
      <c r="AY138" s="53"/>
      <c r="AZ138" s="53">
        <v>40</v>
      </c>
      <c r="BA138" s="53"/>
      <c r="BB138" s="53"/>
      <c r="BC138" s="53"/>
      <c r="BD138" s="53"/>
      <c r="BE138" s="53">
        <v>20</v>
      </c>
      <c r="BF138" s="53"/>
      <c r="BG138" s="53"/>
      <c r="BH138" s="53"/>
      <c r="BI138" s="53"/>
      <c r="BJ138" s="53">
        <v>2800</v>
      </c>
      <c r="BK138" s="53"/>
      <c r="BL138" s="53">
        <v>2</v>
      </c>
      <c r="BM138" s="53">
        <v>800</v>
      </c>
      <c r="BN138" s="53"/>
      <c r="BO138" s="53"/>
      <c r="BP138" s="53"/>
      <c r="BQ138" s="53">
        <v>7</v>
      </c>
      <c r="BR138" s="53">
        <v>2</v>
      </c>
    </row>
    <row r="139" spans="1:70" s="50" customFormat="1" ht="30">
      <c r="A139" s="53">
        <v>138</v>
      </c>
      <c r="B139" s="54" t="s">
        <v>10</v>
      </c>
      <c r="C139" s="53" t="s">
        <v>58</v>
      </c>
      <c r="D139" s="54" t="s">
        <v>714</v>
      </c>
      <c r="E139" s="66">
        <v>22243014</v>
      </c>
      <c r="F139" s="75" t="s">
        <v>895</v>
      </c>
      <c r="G139" s="59" t="s">
        <v>363</v>
      </c>
      <c r="H139" s="59" t="s">
        <v>1105</v>
      </c>
      <c r="I139" s="58">
        <v>9848826603</v>
      </c>
      <c r="J139" s="321" t="s">
        <v>311</v>
      </c>
      <c r="K139" s="147">
        <v>23</v>
      </c>
      <c r="L139" s="147" t="s">
        <v>312</v>
      </c>
      <c r="M139" s="65" t="s">
        <v>1402</v>
      </c>
      <c r="N139" s="53">
        <v>3</v>
      </c>
      <c r="O139" s="54" t="s">
        <v>61</v>
      </c>
      <c r="P139" s="54" t="s">
        <v>61</v>
      </c>
      <c r="Q139" s="54" t="s">
        <v>36</v>
      </c>
      <c r="R139" s="57">
        <f t="shared" si="24"/>
        <v>9222042.4000000004</v>
      </c>
      <c r="S139" s="60">
        <v>2840286.5</v>
      </c>
      <c r="T139" s="60">
        <f t="shared" si="26"/>
        <v>2272229.2000000002</v>
      </c>
      <c r="U139" s="60">
        <f t="shared" si="27"/>
        <v>568057.30000000005</v>
      </c>
      <c r="V139" s="60">
        <v>6381755.9000000004</v>
      </c>
      <c r="W139" s="61">
        <f t="shared" si="15"/>
        <v>2</v>
      </c>
      <c r="X139" s="61">
        <f t="shared" si="16"/>
        <v>1</v>
      </c>
      <c r="Y139" s="61">
        <f t="shared" si="17"/>
        <v>1</v>
      </c>
      <c r="Z139" s="3">
        <v>0</v>
      </c>
      <c r="AA139" s="3">
        <v>0</v>
      </c>
      <c r="AB139" s="3">
        <v>0</v>
      </c>
      <c r="AC139" s="3">
        <v>0</v>
      </c>
      <c r="AD139" s="3">
        <v>1</v>
      </c>
      <c r="AE139" s="3">
        <v>1</v>
      </c>
      <c r="AF139" s="62">
        <v>3</v>
      </c>
      <c r="AG139" s="55" t="s">
        <v>198</v>
      </c>
      <c r="AH139" s="305">
        <v>42099</v>
      </c>
      <c r="AI139" s="306">
        <v>568057.30000000005</v>
      </c>
      <c r="AJ139" s="57" t="s">
        <v>199</v>
      </c>
      <c r="AK139" s="308">
        <v>42722</v>
      </c>
      <c r="AL139" s="3">
        <v>1450991.28</v>
      </c>
      <c r="AM139" s="55"/>
      <c r="AN139" s="55"/>
      <c r="AO139" s="55"/>
      <c r="AP139" s="3">
        <v>504762.15</v>
      </c>
      <c r="AQ139" s="60">
        <f t="shared" si="23"/>
        <v>2019048.58</v>
      </c>
      <c r="AR139" s="60">
        <f t="shared" si="22"/>
        <v>2523810.73</v>
      </c>
      <c r="AS139" s="63">
        <f t="shared" si="25"/>
        <v>88.857611019170065</v>
      </c>
      <c r="AT139" s="60" t="s">
        <v>425</v>
      </c>
      <c r="AU139" s="64"/>
      <c r="AV139" s="53"/>
      <c r="AW139" s="53">
        <v>26.4</v>
      </c>
      <c r="AX139" s="53"/>
      <c r="AY139" s="53"/>
      <c r="AZ139" s="53"/>
      <c r="BA139" s="53"/>
      <c r="BB139" s="53"/>
      <c r="BC139" s="53"/>
      <c r="BD139" s="53">
        <v>1</v>
      </c>
      <c r="BE139" s="53"/>
      <c r="BF139" s="53"/>
      <c r="BG139" s="53">
        <v>1</v>
      </c>
      <c r="BH139" s="53"/>
      <c r="BI139" s="53"/>
      <c r="BJ139" s="53"/>
      <c r="BK139" s="53"/>
      <c r="BL139" s="53">
        <v>1</v>
      </c>
      <c r="BM139" s="53"/>
      <c r="BN139" s="53"/>
      <c r="BO139" s="53"/>
      <c r="BP139" s="53"/>
      <c r="BQ139" s="53"/>
      <c r="BR139" s="53"/>
    </row>
    <row r="140" spans="1:70" s="50" customFormat="1" ht="30">
      <c r="A140" s="53">
        <v>139</v>
      </c>
      <c r="B140" s="54" t="s">
        <v>10</v>
      </c>
      <c r="C140" s="53" t="s">
        <v>58</v>
      </c>
      <c r="D140" s="54" t="s">
        <v>750</v>
      </c>
      <c r="E140" s="66">
        <v>22242015</v>
      </c>
      <c r="F140" s="75" t="s">
        <v>896</v>
      </c>
      <c r="G140" s="59" t="s">
        <v>364</v>
      </c>
      <c r="H140" s="59" t="s">
        <v>1106</v>
      </c>
      <c r="I140" s="58">
        <v>9848983429</v>
      </c>
      <c r="J140" s="321" t="s">
        <v>311</v>
      </c>
      <c r="K140" s="147">
        <v>23</v>
      </c>
      <c r="L140" s="147" t="s">
        <v>312</v>
      </c>
      <c r="M140" s="53" t="s">
        <v>1227</v>
      </c>
      <c r="N140" s="53">
        <v>2</v>
      </c>
      <c r="O140" s="54" t="s">
        <v>38</v>
      </c>
      <c r="P140" s="54" t="s">
        <v>2173</v>
      </c>
      <c r="Q140" s="200" t="s">
        <v>1405</v>
      </c>
      <c r="R140" s="57">
        <f t="shared" si="24"/>
        <v>4714128</v>
      </c>
      <c r="S140" s="60">
        <v>2481333.2000000002</v>
      </c>
      <c r="T140" s="60">
        <f t="shared" si="26"/>
        <v>1985066.5600000003</v>
      </c>
      <c r="U140" s="60">
        <f t="shared" si="27"/>
        <v>496266.64000000007</v>
      </c>
      <c r="V140" s="60">
        <v>2232794.7999999998</v>
      </c>
      <c r="W140" s="61">
        <f t="shared" si="15"/>
        <v>70</v>
      </c>
      <c r="X140" s="61">
        <f t="shared" si="16"/>
        <v>44</v>
      </c>
      <c r="Y140" s="61">
        <f t="shared" si="17"/>
        <v>26</v>
      </c>
      <c r="Z140" s="3">
        <v>1</v>
      </c>
      <c r="AA140" s="3">
        <v>0</v>
      </c>
      <c r="AB140" s="3">
        <v>1</v>
      </c>
      <c r="AC140" s="3">
        <v>0</v>
      </c>
      <c r="AD140" s="3">
        <v>42</v>
      </c>
      <c r="AE140" s="3">
        <v>26</v>
      </c>
      <c r="AF140" s="62">
        <v>3</v>
      </c>
      <c r="AG140" s="55" t="s">
        <v>198</v>
      </c>
      <c r="AH140" s="305">
        <v>42445</v>
      </c>
      <c r="AI140" s="306">
        <v>1049344.1000000001</v>
      </c>
      <c r="AJ140" s="57" t="s">
        <v>199</v>
      </c>
      <c r="AK140" s="305">
        <v>42558</v>
      </c>
      <c r="AL140" s="306">
        <v>849902.14</v>
      </c>
      <c r="AM140" s="55" t="s">
        <v>200</v>
      </c>
      <c r="AN140" s="308">
        <v>42837</v>
      </c>
      <c r="AO140" s="3">
        <v>75560</v>
      </c>
      <c r="AP140" s="306">
        <f>474811.56+18990</f>
        <v>493801.56</v>
      </c>
      <c r="AQ140" s="60">
        <f t="shared" si="23"/>
        <v>1974806.2400000002</v>
      </c>
      <c r="AR140" s="60">
        <f t="shared" si="22"/>
        <v>2468607.8000000003</v>
      </c>
      <c r="AS140" s="63">
        <f t="shared" si="25"/>
        <v>99.487154727950283</v>
      </c>
      <c r="AT140" s="60" t="s">
        <v>424</v>
      </c>
      <c r="AU140" s="64"/>
      <c r="AV140" s="53"/>
      <c r="AW140" s="53">
        <v>52.5</v>
      </c>
      <c r="AX140" s="53"/>
      <c r="AY140" s="53"/>
      <c r="AZ140" s="53"/>
      <c r="BA140" s="53"/>
      <c r="BB140" s="53"/>
      <c r="BC140" s="53"/>
      <c r="BD140" s="53"/>
      <c r="BE140" s="53">
        <v>10</v>
      </c>
      <c r="BF140" s="53"/>
      <c r="BG140" s="53"/>
      <c r="BH140" s="53"/>
      <c r="BI140" s="53">
        <v>1</v>
      </c>
      <c r="BJ140" s="53"/>
      <c r="BK140" s="53"/>
      <c r="BL140" s="53"/>
      <c r="BM140" s="53"/>
      <c r="BN140" s="53"/>
      <c r="BO140" s="53"/>
      <c r="BP140" s="53">
        <v>1</v>
      </c>
      <c r="BQ140" s="53"/>
      <c r="BR140" s="53"/>
    </row>
    <row r="141" spans="1:70" s="50" customFormat="1" ht="30">
      <c r="A141" s="53">
        <v>140</v>
      </c>
      <c r="B141" s="54" t="s">
        <v>10</v>
      </c>
      <c r="C141" s="53" t="s">
        <v>58</v>
      </c>
      <c r="D141" s="54" t="s">
        <v>751</v>
      </c>
      <c r="E141" s="66">
        <v>22242016</v>
      </c>
      <c r="F141" s="75" t="s">
        <v>897</v>
      </c>
      <c r="G141" s="59" t="s">
        <v>1026</v>
      </c>
      <c r="H141" s="59" t="s">
        <v>1107</v>
      </c>
      <c r="I141" s="58">
        <v>9848786224</v>
      </c>
      <c r="J141" s="321" t="s">
        <v>311</v>
      </c>
      <c r="K141" s="147">
        <v>23</v>
      </c>
      <c r="L141" s="147" t="s">
        <v>312</v>
      </c>
      <c r="M141" s="53" t="s">
        <v>1227</v>
      </c>
      <c r="N141" s="53">
        <v>2</v>
      </c>
      <c r="O141" s="54" t="s">
        <v>1403</v>
      </c>
      <c r="P141" s="54" t="s">
        <v>85</v>
      </c>
      <c r="Q141" s="54" t="s">
        <v>9</v>
      </c>
      <c r="R141" s="57">
        <f t="shared" si="24"/>
        <v>3776348</v>
      </c>
      <c r="S141" s="60">
        <v>2285708</v>
      </c>
      <c r="T141" s="60">
        <f t="shared" si="26"/>
        <v>1828566.4000000001</v>
      </c>
      <c r="U141" s="60">
        <f t="shared" si="27"/>
        <v>457141.60000000003</v>
      </c>
      <c r="V141" s="60">
        <v>1490640</v>
      </c>
      <c r="W141" s="61">
        <f t="shared" si="15"/>
        <v>33</v>
      </c>
      <c r="X141" s="61">
        <f t="shared" si="16"/>
        <v>11</v>
      </c>
      <c r="Y141" s="61">
        <f t="shared" si="17"/>
        <v>22</v>
      </c>
      <c r="Z141" s="3">
        <v>1</v>
      </c>
      <c r="AA141" s="3">
        <v>1</v>
      </c>
      <c r="AB141" s="3">
        <v>0</v>
      </c>
      <c r="AC141" s="3">
        <v>0</v>
      </c>
      <c r="AD141" s="3">
        <v>10</v>
      </c>
      <c r="AE141" s="3">
        <v>21</v>
      </c>
      <c r="AF141" s="62">
        <v>3</v>
      </c>
      <c r="AG141" s="55" t="s">
        <v>198</v>
      </c>
      <c r="AH141" s="305">
        <v>42232</v>
      </c>
      <c r="AI141" s="306">
        <v>1757051.6</v>
      </c>
      <c r="AJ141" s="57" t="s">
        <v>199</v>
      </c>
      <c r="AK141" s="308">
        <v>42772</v>
      </c>
      <c r="AL141" s="3">
        <v>59148.4</v>
      </c>
      <c r="AM141" s="55"/>
      <c r="AN141" s="55"/>
      <c r="AO141" s="55"/>
      <c r="AP141" s="306">
        <f>439262.9+14787.1</f>
        <v>454050</v>
      </c>
      <c r="AQ141" s="60">
        <f t="shared" si="23"/>
        <v>1816200</v>
      </c>
      <c r="AR141" s="60">
        <f t="shared" si="22"/>
        <v>2270250</v>
      </c>
      <c r="AS141" s="63">
        <f t="shared" si="25"/>
        <v>99.323710640204268</v>
      </c>
      <c r="AT141" s="60" t="s">
        <v>425</v>
      </c>
      <c r="AU141" s="64"/>
      <c r="AV141" s="53"/>
      <c r="AW141" s="53">
        <v>92.8</v>
      </c>
      <c r="AX141" s="53"/>
      <c r="AY141" s="53"/>
      <c r="AZ141" s="53">
        <v>0.28999999999999998</v>
      </c>
      <c r="BA141" s="53">
        <v>32</v>
      </c>
      <c r="BB141" s="53"/>
      <c r="BC141" s="53"/>
      <c r="BD141" s="53"/>
      <c r="BE141" s="53"/>
      <c r="BF141" s="53"/>
      <c r="BG141" s="53"/>
      <c r="BH141" s="53"/>
      <c r="BI141" s="53"/>
      <c r="BJ141" s="53">
        <v>5000</v>
      </c>
      <c r="BK141" s="53"/>
      <c r="BL141" s="53">
        <v>2</v>
      </c>
      <c r="BM141" s="53">
        <v>96</v>
      </c>
      <c r="BN141" s="53">
        <v>3</v>
      </c>
      <c r="BO141" s="53">
        <v>64</v>
      </c>
      <c r="BP141" s="53"/>
      <c r="BQ141" s="53">
        <v>2</v>
      </c>
      <c r="BR141" s="53"/>
    </row>
    <row r="142" spans="1:70" s="50" customFormat="1" ht="30">
      <c r="A142" s="53">
        <v>141</v>
      </c>
      <c r="B142" s="54" t="s">
        <v>10</v>
      </c>
      <c r="C142" s="53" t="s">
        <v>58</v>
      </c>
      <c r="D142" s="54" t="s">
        <v>715</v>
      </c>
      <c r="E142" s="66">
        <v>22243017</v>
      </c>
      <c r="F142" s="75" t="s">
        <v>99</v>
      </c>
      <c r="G142" s="59" t="s">
        <v>100</v>
      </c>
      <c r="H142" s="59" t="s">
        <v>1108</v>
      </c>
      <c r="I142" s="58">
        <v>9858751675</v>
      </c>
      <c r="J142" s="321" t="s">
        <v>295</v>
      </c>
      <c r="K142" s="147">
        <v>23</v>
      </c>
      <c r="L142" s="147" t="s">
        <v>313</v>
      </c>
      <c r="M142" s="65" t="s">
        <v>1402</v>
      </c>
      <c r="N142" s="53">
        <v>3</v>
      </c>
      <c r="O142" s="54" t="s">
        <v>38</v>
      </c>
      <c r="P142" s="54" t="s">
        <v>2173</v>
      </c>
      <c r="Q142" s="54" t="s">
        <v>36</v>
      </c>
      <c r="R142" s="57">
        <f t="shared" si="24"/>
        <v>29259753</v>
      </c>
      <c r="S142" s="60">
        <v>7678980.5</v>
      </c>
      <c r="T142" s="60">
        <f t="shared" si="26"/>
        <v>6143184.4000000004</v>
      </c>
      <c r="U142" s="60">
        <f t="shared" si="27"/>
        <v>1535796.1</v>
      </c>
      <c r="V142" s="60">
        <v>21580772.5</v>
      </c>
      <c r="W142" s="61">
        <f t="shared" si="15"/>
        <v>1</v>
      </c>
      <c r="X142" s="61">
        <f t="shared" si="16"/>
        <v>1</v>
      </c>
      <c r="Y142" s="61">
        <f t="shared" si="17"/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1</v>
      </c>
      <c r="AE142" s="3">
        <v>0</v>
      </c>
      <c r="AF142" s="62">
        <v>3</v>
      </c>
      <c r="AG142" s="55" t="s">
        <v>198</v>
      </c>
      <c r="AH142" s="305">
        <v>42201</v>
      </c>
      <c r="AI142" s="306">
        <v>1535796.1</v>
      </c>
      <c r="AJ142" s="57" t="s">
        <v>199</v>
      </c>
      <c r="AK142" s="308">
        <v>42723</v>
      </c>
      <c r="AL142" s="3">
        <v>2561763.7400000002</v>
      </c>
      <c r="AM142" s="55"/>
      <c r="AN142" s="55"/>
      <c r="AO142" s="55"/>
      <c r="AP142" s="3">
        <v>1024389.96</v>
      </c>
      <c r="AQ142" s="60">
        <f t="shared" si="23"/>
        <v>4097559.8400000003</v>
      </c>
      <c r="AR142" s="60">
        <f t="shared" si="22"/>
        <v>5121949.8000000007</v>
      </c>
      <c r="AS142" s="63">
        <f t="shared" si="25"/>
        <v>66.700909059477382</v>
      </c>
      <c r="AT142" s="60" t="s">
        <v>425</v>
      </c>
      <c r="AU142" s="64" t="s">
        <v>173</v>
      </c>
      <c r="AV142" s="53">
        <v>170</v>
      </c>
      <c r="AW142" s="53">
        <v>136.5</v>
      </c>
      <c r="AX142" s="53"/>
      <c r="AY142" s="53"/>
      <c r="AZ142" s="53">
        <v>170</v>
      </c>
      <c r="BA142" s="53"/>
      <c r="BB142" s="53"/>
      <c r="BC142" s="53">
        <v>1</v>
      </c>
      <c r="BD142" s="53">
        <v>1</v>
      </c>
      <c r="BE142" s="53"/>
      <c r="BF142" s="53"/>
      <c r="BG142" s="53">
        <v>1</v>
      </c>
      <c r="BH142" s="53"/>
      <c r="BI142" s="53"/>
      <c r="BJ142" s="53">
        <v>3000</v>
      </c>
      <c r="BK142" s="53"/>
      <c r="BL142" s="53">
        <v>4</v>
      </c>
      <c r="BM142" s="53"/>
      <c r="BN142" s="53">
        <v>9</v>
      </c>
      <c r="BO142" s="53"/>
      <c r="BP142" s="53"/>
      <c r="BQ142" s="53">
        <v>4</v>
      </c>
      <c r="BR142" s="53">
        <v>4</v>
      </c>
    </row>
    <row r="143" spans="1:70" s="50" customFormat="1" ht="30">
      <c r="A143" s="53">
        <v>142</v>
      </c>
      <c r="B143" s="54" t="s">
        <v>10</v>
      </c>
      <c r="C143" s="53" t="s">
        <v>58</v>
      </c>
      <c r="D143" s="54" t="s">
        <v>752</v>
      </c>
      <c r="E143" s="66">
        <v>22242018</v>
      </c>
      <c r="F143" s="75" t="s">
        <v>954</v>
      </c>
      <c r="G143" s="59" t="s">
        <v>365</v>
      </c>
      <c r="H143" s="59" t="s">
        <v>1109</v>
      </c>
      <c r="I143" s="58">
        <v>9749503794</v>
      </c>
      <c r="J143" s="321" t="s">
        <v>311</v>
      </c>
      <c r="K143" s="147">
        <v>23</v>
      </c>
      <c r="L143" s="147" t="s">
        <v>312</v>
      </c>
      <c r="M143" s="65" t="s">
        <v>1402</v>
      </c>
      <c r="N143" s="53">
        <v>2</v>
      </c>
      <c r="O143" s="54" t="s">
        <v>97</v>
      </c>
      <c r="P143" s="54" t="s">
        <v>2174</v>
      </c>
      <c r="Q143" s="200" t="s">
        <v>1405</v>
      </c>
      <c r="R143" s="57">
        <f t="shared" si="24"/>
        <v>4431750</v>
      </c>
      <c r="S143" s="60">
        <v>2407412.5</v>
      </c>
      <c r="T143" s="60">
        <f t="shared" si="26"/>
        <v>1925930</v>
      </c>
      <c r="U143" s="60">
        <f t="shared" si="27"/>
        <v>481482.5</v>
      </c>
      <c r="V143" s="60">
        <v>2024337.5</v>
      </c>
      <c r="W143" s="61">
        <f t="shared" si="15"/>
        <v>1</v>
      </c>
      <c r="X143" s="61">
        <f t="shared" si="16"/>
        <v>1</v>
      </c>
      <c r="Y143" s="61">
        <f t="shared" si="17"/>
        <v>0</v>
      </c>
      <c r="Z143" s="75">
        <v>0</v>
      </c>
      <c r="AA143" s="75">
        <v>0</v>
      </c>
      <c r="AB143" s="75">
        <v>0</v>
      </c>
      <c r="AC143" s="75">
        <v>0</v>
      </c>
      <c r="AD143" s="75">
        <v>1</v>
      </c>
      <c r="AE143" s="75">
        <v>0</v>
      </c>
      <c r="AF143" s="62">
        <v>3</v>
      </c>
      <c r="AG143" s="57" t="s">
        <v>198</v>
      </c>
      <c r="AH143" s="305">
        <v>42435</v>
      </c>
      <c r="AI143" s="306">
        <v>1542070</v>
      </c>
      <c r="AJ143" s="55" t="s">
        <v>199</v>
      </c>
      <c r="AK143" s="308">
        <v>42634</v>
      </c>
      <c r="AL143" s="3">
        <v>288111.81</v>
      </c>
      <c r="AM143" s="55" t="s">
        <v>200</v>
      </c>
      <c r="AN143" s="308">
        <v>42837</v>
      </c>
      <c r="AO143" s="3">
        <v>54719.9</v>
      </c>
      <c r="AP143" s="306">
        <f>457545.45+13679.98</f>
        <v>471225.43</v>
      </c>
      <c r="AQ143" s="60">
        <f t="shared" si="23"/>
        <v>1884901.71</v>
      </c>
      <c r="AR143" s="60">
        <f t="shared" si="22"/>
        <v>2356127.14</v>
      </c>
      <c r="AS143" s="63">
        <f t="shared" si="25"/>
        <v>97.8696895525798</v>
      </c>
      <c r="AT143" s="60" t="s">
        <v>424</v>
      </c>
      <c r="AU143" s="64" t="s">
        <v>1219</v>
      </c>
      <c r="AV143" s="53"/>
      <c r="AW143" s="53"/>
      <c r="AX143" s="53">
        <v>27000</v>
      </c>
      <c r="AY143" s="53"/>
      <c r="AZ143" s="53"/>
      <c r="BA143" s="53"/>
      <c r="BB143" s="53">
        <v>2</v>
      </c>
      <c r="BC143" s="53"/>
      <c r="BD143" s="53"/>
      <c r="BE143" s="53"/>
      <c r="BF143" s="53"/>
      <c r="BG143" s="53"/>
      <c r="BH143" s="53"/>
      <c r="BI143" s="53">
        <v>1</v>
      </c>
      <c r="BJ143" s="53">
        <v>2000</v>
      </c>
      <c r="BK143" s="53"/>
      <c r="BL143" s="53"/>
      <c r="BM143" s="53"/>
      <c r="BN143" s="53">
        <v>2</v>
      </c>
      <c r="BO143" s="53"/>
      <c r="BP143" s="53">
        <v>1</v>
      </c>
      <c r="BQ143" s="53"/>
      <c r="BR143" s="53"/>
    </row>
    <row r="144" spans="1:70" s="50" customFormat="1" ht="30">
      <c r="A144" s="53">
        <v>143</v>
      </c>
      <c r="B144" s="54" t="s">
        <v>10</v>
      </c>
      <c r="C144" s="53" t="s">
        <v>58</v>
      </c>
      <c r="D144" s="54" t="s">
        <v>636</v>
      </c>
      <c r="E144" s="66">
        <v>22242019</v>
      </c>
      <c r="F144" s="75" t="s">
        <v>773</v>
      </c>
      <c r="G144" s="59" t="s">
        <v>366</v>
      </c>
      <c r="H144" s="59" t="s">
        <v>1110</v>
      </c>
      <c r="I144" s="58">
        <v>9848796347</v>
      </c>
      <c r="J144" s="321" t="s">
        <v>311</v>
      </c>
      <c r="K144" s="147">
        <v>24</v>
      </c>
      <c r="L144" s="147" t="s">
        <v>304</v>
      </c>
      <c r="M144" s="53" t="s">
        <v>1212</v>
      </c>
      <c r="N144" s="53">
        <v>2</v>
      </c>
      <c r="O144" s="54" t="s">
        <v>1403</v>
      </c>
      <c r="P144" s="54" t="s">
        <v>85</v>
      </c>
      <c r="Q144" s="54" t="s">
        <v>9</v>
      </c>
      <c r="R144" s="57">
        <f t="shared" si="24"/>
        <v>2577120</v>
      </c>
      <c r="S144" s="60">
        <v>1665172.5</v>
      </c>
      <c r="T144" s="60">
        <f t="shared" si="26"/>
        <v>1332138</v>
      </c>
      <c r="U144" s="60">
        <f t="shared" si="27"/>
        <v>333034.5</v>
      </c>
      <c r="V144" s="60">
        <v>911947.5</v>
      </c>
      <c r="W144" s="61">
        <f t="shared" si="15"/>
        <v>28</v>
      </c>
      <c r="X144" s="61">
        <f t="shared" si="16"/>
        <v>0</v>
      </c>
      <c r="Y144" s="61">
        <f t="shared" si="17"/>
        <v>28</v>
      </c>
      <c r="Z144" s="3">
        <v>0</v>
      </c>
      <c r="AA144" s="3">
        <v>6</v>
      </c>
      <c r="AB144" s="3">
        <v>0</v>
      </c>
      <c r="AC144" s="3">
        <v>0</v>
      </c>
      <c r="AD144" s="3">
        <v>0</v>
      </c>
      <c r="AE144" s="3">
        <v>22</v>
      </c>
      <c r="AF144" s="62">
        <v>3</v>
      </c>
      <c r="AG144" s="55" t="s">
        <v>198</v>
      </c>
      <c r="AH144" s="305">
        <v>42201</v>
      </c>
      <c r="AI144" s="306">
        <v>333034.5</v>
      </c>
      <c r="AJ144" s="57" t="s">
        <v>199</v>
      </c>
      <c r="AK144" s="305">
        <v>42537</v>
      </c>
      <c r="AL144" s="306">
        <v>452932.64</v>
      </c>
      <c r="AM144" s="55" t="s">
        <v>522</v>
      </c>
      <c r="AN144" s="308">
        <v>42723</v>
      </c>
      <c r="AO144" s="3">
        <v>533861.25</v>
      </c>
      <c r="AP144" s="306">
        <v>329957.09999999998</v>
      </c>
      <c r="AQ144" s="60">
        <f t="shared" si="23"/>
        <v>1319828.3900000001</v>
      </c>
      <c r="AR144" s="60">
        <f t="shared" si="22"/>
        <v>1649785.4900000002</v>
      </c>
      <c r="AS144" s="63">
        <f t="shared" si="25"/>
        <v>99.075950990062594</v>
      </c>
      <c r="AT144" s="60" t="s">
        <v>424</v>
      </c>
      <c r="AU144" s="64"/>
      <c r="AV144" s="53"/>
      <c r="AW144" s="53">
        <v>51.35</v>
      </c>
      <c r="AX144" s="53"/>
      <c r="AY144" s="53"/>
      <c r="AZ144" s="53">
        <v>0.252</v>
      </c>
      <c r="BA144" s="53">
        <v>28</v>
      </c>
      <c r="BB144" s="53"/>
      <c r="BC144" s="53"/>
      <c r="BD144" s="53"/>
      <c r="BE144" s="53"/>
      <c r="BF144" s="53"/>
      <c r="BG144" s="53"/>
      <c r="BH144" s="53"/>
      <c r="BI144" s="53">
        <v>28</v>
      </c>
      <c r="BJ144" s="53">
        <v>2000</v>
      </c>
      <c r="BK144" s="53">
        <v>700</v>
      </c>
      <c r="BL144" s="53"/>
      <c r="BM144" s="53">
        <v>84</v>
      </c>
      <c r="BN144" s="53">
        <v>2</v>
      </c>
      <c r="BO144" s="53">
        <v>28</v>
      </c>
      <c r="BP144" s="53">
        <v>28</v>
      </c>
      <c r="BQ144" s="53"/>
      <c r="BR144" s="53"/>
    </row>
    <row r="145" spans="1:70" s="50" customFormat="1" ht="30">
      <c r="A145" s="53">
        <v>144</v>
      </c>
      <c r="B145" s="54" t="s">
        <v>10</v>
      </c>
      <c r="C145" s="53" t="s">
        <v>58</v>
      </c>
      <c r="D145" s="54" t="s">
        <v>753</v>
      </c>
      <c r="E145" s="66">
        <v>22242020</v>
      </c>
      <c r="F145" s="75" t="s">
        <v>637</v>
      </c>
      <c r="G145" s="59" t="s">
        <v>1027</v>
      </c>
      <c r="H145" s="59" t="s">
        <v>360</v>
      </c>
      <c r="I145" s="58">
        <v>9848769530</v>
      </c>
      <c r="J145" s="321" t="s">
        <v>2416</v>
      </c>
      <c r="K145" s="147">
        <v>24</v>
      </c>
      <c r="L145" s="147" t="s">
        <v>312</v>
      </c>
      <c r="M145" s="53" t="s">
        <v>1212</v>
      </c>
      <c r="N145" s="53">
        <v>2</v>
      </c>
      <c r="O145" s="54" t="s">
        <v>1403</v>
      </c>
      <c r="P145" s="54" t="s">
        <v>85</v>
      </c>
      <c r="Q145" s="54" t="s">
        <v>9</v>
      </c>
      <c r="R145" s="57">
        <f t="shared" si="24"/>
        <v>3472915</v>
      </c>
      <c r="S145" s="60">
        <v>2179819.75</v>
      </c>
      <c r="T145" s="60">
        <f t="shared" si="26"/>
        <v>1743855.8</v>
      </c>
      <c r="U145" s="60">
        <f t="shared" si="27"/>
        <v>435963.95</v>
      </c>
      <c r="V145" s="60">
        <v>1293095.25</v>
      </c>
      <c r="W145" s="61">
        <f t="shared" si="15"/>
        <v>35</v>
      </c>
      <c r="X145" s="61">
        <f t="shared" si="16"/>
        <v>0</v>
      </c>
      <c r="Y145" s="61">
        <f t="shared" si="17"/>
        <v>35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35</v>
      </c>
      <c r="AF145" s="62">
        <v>3</v>
      </c>
      <c r="AG145" s="55" t="s">
        <v>198</v>
      </c>
      <c r="AH145" s="305">
        <v>42134</v>
      </c>
      <c r="AI145" s="306">
        <v>435963.95</v>
      </c>
      <c r="AJ145" s="57" t="s">
        <v>199</v>
      </c>
      <c r="AK145" s="308">
        <v>42723</v>
      </c>
      <c r="AL145" s="3">
        <v>278410.21000000002</v>
      </c>
      <c r="AM145" s="55" t="s">
        <v>200</v>
      </c>
      <c r="AN145" s="308">
        <v>42837</v>
      </c>
      <c r="AO145" s="3">
        <v>206053.89</v>
      </c>
      <c r="AP145" s="3">
        <f>178593.54+51513.47</f>
        <v>230107.01</v>
      </c>
      <c r="AQ145" s="60">
        <f t="shared" si="23"/>
        <v>920428.05</v>
      </c>
      <c r="AR145" s="60">
        <f t="shared" si="22"/>
        <v>1150535.06</v>
      </c>
      <c r="AS145" s="63">
        <f t="shared" si="25"/>
        <v>52.781201748447323</v>
      </c>
      <c r="AT145" s="60" t="s">
        <v>424</v>
      </c>
      <c r="AU145" s="64"/>
      <c r="AV145" s="53"/>
      <c r="AW145" s="53">
        <v>72.5</v>
      </c>
      <c r="AX145" s="53"/>
      <c r="AY145" s="53"/>
      <c r="AZ145" s="53">
        <v>0.35</v>
      </c>
      <c r="BA145" s="53">
        <v>35</v>
      </c>
      <c r="BB145" s="53"/>
      <c r="BC145" s="53"/>
      <c r="BD145" s="53"/>
      <c r="BE145" s="53"/>
      <c r="BF145" s="53"/>
      <c r="BG145" s="53"/>
      <c r="BH145" s="53"/>
      <c r="BI145" s="53">
        <v>1</v>
      </c>
      <c r="BJ145" s="53">
        <v>2900</v>
      </c>
      <c r="BK145" s="53"/>
      <c r="BL145" s="53">
        <v>2</v>
      </c>
      <c r="BM145" s="53">
        <v>75</v>
      </c>
      <c r="BN145" s="53">
        <v>2</v>
      </c>
      <c r="BO145" s="53">
        <v>50</v>
      </c>
      <c r="BP145" s="53">
        <v>1</v>
      </c>
      <c r="BQ145" s="53">
        <v>1</v>
      </c>
      <c r="BR145" s="53"/>
    </row>
    <row r="146" spans="1:70" s="50" customFormat="1" ht="30">
      <c r="A146" s="53">
        <v>145</v>
      </c>
      <c r="B146" s="54" t="s">
        <v>10</v>
      </c>
      <c r="C146" s="53" t="s">
        <v>57</v>
      </c>
      <c r="D146" s="54" t="s">
        <v>754</v>
      </c>
      <c r="E146" s="66">
        <v>22243021</v>
      </c>
      <c r="F146" s="75" t="s">
        <v>638</v>
      </c>
      <c r="G146" s="59" t="s">
        <v>82</v>
      </c>
      <c r="H146" s="59" t="s">
        <v>1111</v>
      </c>
      <c r="I146" s="58" t="s">
        <v>368</v>
      </c>
      <c r="J146" s="321" t="s">
        <v>2415</v>
      </c>
      <c r="K146" s="147">
        <v>23</v>
      </c>
      <c r="L146" s="147" t="s">
        <v>2417</v>
      </c>
      <c r="M146" s="53" t="s">
        <v>1227</v>
      </c>
      <c r="N146" s="53">
        <v>3</v>
      </c>
      <c r="O146" s="198" t="s">
        <v>38</v>
      </c>
      <c r="P146" s="54" t="s">
        <v>1404</v>
      </c>
      <c r="Q146" s="54" t="s">
        <v>36</v>
      </c>
      <c r="R146" s="57">
        <f t="shared" si="24"/>
        <v>17091581</v>
      </c>
      <c r="S146" s="60">
        <v>7422382</v>
      </c>
      <c r="T146" s="60">
        <f t="shared" si="26"/>
        <v>5937905.6000000006</v>
      </c>
      <c r="U146" s="60">
        <f t="shared" si="27"/>
        <v>1484476.4000000001</v>
      </c>
      <c r="V146" s="60">
        <v>9669199</v>
      </c>
      <c r="W146" s="61">
        <f t="shared" si="15"/>
        <v>30</v>
      </c>
      <c r="X146" s="61">
        <f t="shared" si="16"/>
        <v>9</v>
      </c>
      <c r="Y146" s="61">
        <f t="shared" si="17"/>
        <v>21</v>
      </c>
      <c r="Z146" s="75">
        <v>0</v>
      </c>
      <c r="AA146" s="75">
        <v>2</v>
      </c>
      <c r="AB146" s="75">
        <v>1</v>
      </c>
      <c r="AC146" s="75">
        <v>3</v>
      </c>
      <c r="AD146" s="75">
        <v>8</v>
      </c>
      <c r="AE146" s="75">
        <v>16</v>
      </c>
      <c r="AF146" s="62">
        <v>3</v>
      </c>
      <c r="AG146" s="55" t="s">
        <v>198</v>
      </c>
      <c r="AH146" s="305">
        <v>42134</v>
      </c>
      <c r="AI146" s="306">
        <v>1439626</v>
      </c>
      <c r="AJ146" s="57" t="s">
        <v>199</v>
      </c>
      <c r="AK146" s="308">
        <v>42722</v>
      </c>
      <c r="AL146" s="3">
        <v>2315881.2000000002</v>
      </c>
      <c r="AM146" s="55"/>
      <c r="AN146" s="55"/>
      <c r="AO146" s="55"/>
      <c r="AP146" s="3">
        <v>938876.8</v>
      </c>
      <c r="AQ146" s="60">
        <f t="shared" si="23"/>
        <v>3755507.2</v>
      </c>
      <c r="AR146" s="60">
        <f t="shared" si="22"/>
        <v>4694384</v>
      </c>
      <c r="AS146" s="63">
        <f t="shared" si="25"/>
        <v>63.246327122479009</v>
      </c>
      <c r="AT146" s="60" t="s">
        <v>425</v>
      </c>
      <c r="AU146" s="64" t="s">
        <v>173</v>
      </c>
      <c r="AV146" s="53">
        <v>13</v>
      </c>
      <c r="AW146" s="53">
        <v>73.3</v>
      </c>
      <c r="AX146" s="53"/>
      <c r="AY146" s="53"/>
      <c r="AZ146" s="53">
        <v>13</v>
      </c>
      <c r="BA146" s="53"/>
      <c r="BB146" s="53"/>
      <c r="BC146" s="53"/>
      <c r="BD146" s="53">
        <v>1</v>
      </c>
      <c r="BE146" s="53"/>
      <c r="BF146" s="53"/>
      <c r="BG146" s="53">
        <v>1</v>
      </c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</row>
    <row r="147" spans="1:70" s="50" customFormat="1" ht="30">
      <c r="A147" s="53">
        <v>146</v>
      </c>
      <c r="B147" s="54" t="s">
        <v>10</v>
      </c>
      <c r="C147" s="53" t="s">
        <v>58</v>
      </c>
      <c r="D147" s="54" t="s">
        <v>755</v>
      </c>
      <c r="E147" s="66">
        <v>22242022</v>
      </c>
      <c r="F147" s="75" t="s">
        <v>639</v>
      </c>
      <c r="G147" s="59" t="s">
        <v>1028</v>
      </c>
      <c r="H147" s="59" t="s">
        <v>361</v>
      </c>
      <c r="I147" s="58">
        <v>9848728415</v>
      </c>
      <c r="J147" s="321" t="s">
        <v>2418</v>
      </c>
      <c r="K147" s="147">
        <v>18</v>
      </c>
      <c r="L147" s="147" t="s">
        <v>2419</v>
      </c>
      <c r="M147" s="53" t="s">
        <v>1227</v>
      </c>
      <c r="N147" s="53">
        <v>2</v>
      </c>
      <c r="O147" s="198" t="s">
        <v>45</v>
      </c>
      <c r="P147" s="200" t="s">
        <v>1518</v>
      </c>
      <c r="Q147" s="200" t="s">
        <v>1405</v>
      </c>
      <c r="R147" s="57">
        <f t="shared" si="24"/>
        <v>6636848</v>
      </c>
      <c r="S147" s="60">
        <v>4252301.2</v>
      </c>
      <c r="T147" s="60">
        <f t="shared" si="26"/>
        <v>3401840.9600000004</v>
      </c>
      <c r="U147" s="60">
        <f t="shared" si="27"/>
        <v>850460.24000000011</v>
      </c>
      <c r="V147" s="60">
        <v>2384546.7999999998</v>
      </c>
      <c r="W147" s="61">
        <f t="shared" si="15"/>
        <v>87</v>
      </c>
      <c r="X147" s="61">
        <f t="shared" si="16"/>
        <v>47</v>
      </c>
      <c r="Y147" s="61">
        <f t="shared" si="17"/>
        <v>40</v>
      </c>
      <c r="Z147" s="75">
        <v>7</v>
      </c>
      <c r="AA147" s="75">
        <v>13</v>
      </c>
      <c r="AB147" s="75">
        <v>30</v>
      </c>
      <c r="AC147" s="75">
        <v>22</v>
      </c>
      <c r="AD147" s="75">
        <v>10</v>
      </c>
      <c r="AE147" s="75">
        <v>5</v>
      </c>
      <c r="AF147" s="62">
        <v>3</v>
      </c>
      <c r="AG147" s="55" t="s">
        <v>198</v>
      </c>
      <c r="AH147" s="305">
        <v>42201</v>
      </c>
      <c r="AI147" s="306">
        <v>806000</v>
      </c>
      <c r="AJ147" s="57" t="s">
        <v>199</v>
      </c>
      <c r="AK147" s="305">
        <v>42566</v>
      </c>
      <c r="AL147" s="306">
        <v>1515387.61</v>
      </c>
      <c r="AM147" s="55" t="s">
        <v>522</v>
      </c>
      <c r="AN147" s="308">
        <v>42722</v>
      </c>
      <c r="AO147" s="3">
        <v>636212.96</v>
      </c>
      <c r="AP147" s="3">
        <v>739400.14</v>
      </c>
      <c r="AQ147" s="60">
        <f t="shared" si="23"/>
        <v>2957600.5700000003</v>
      </c>
      <c r="AR147" s="60">
        <f t="shared" si="22"/>
        <v>3697000.7100000004</v>
      </c>
      <c r="AS147" s="63">
        <f t="shared" si="25"/>
        <v>86.941176932621815</v>
      </c>
      <c r="AT147" s="60" t="s">
        <v>425</v>
      </c>
      <c r="AU147" s="64" t="s">
        <v>173</v>
      </c>
      <c r="AV147" s="53">
        <v>100</v>
      </c>
      <c r="AW147" s="53"/>
      <c r="AX147" s="53">
        <v>150000</v>
      </c>
      <c r="AY147" s="53"/>
      <c r="AZ147" s="53">
        <v>100</v>
      </c>
      <c r="BA147" s="53"/>
      <c r="BB147" s="53">
        <v>1</v>
      </c>
      <c r="BC147" s="53">
        <v>1</v>
      </c>
      <c r="BD147" s="53"/>
      <c r="BE147" s="53"/>
      <c r="BF147" s="53"/>
      <c r="BG147" s="53"/>
      <c r="BH147" s="53"/>
      <c r="BI147" s="53">
        <v>1</v>
      </c>
      <c r="BJ147" s="53">
        <v>400</v>
      </c>
      <c r="BK147" s="53">
        <v>50</v>
      </c>
      <c r="BL147" s="53">
        <v>1</v>
      </c>
      <c r="BM147" s="53"/>
      <c r="BN147" s="53">
        <v>2</v>
      </c>
      <c r="BO147" s="53"/>
      <c r="BP147" s="53">
        <v>1</v>
      </c>
      <c r="BQ147" s="53"/>
      <c r="BR147" s="53"/>
    </row>
    <row r="148" spans="1:70" s="50" customFormat="1" ht="30">
      <c r="A148" s="53">
        <v>147</v>
      </c>
      <c r="B148" s="54" t="s">
        <v>10</v>
      </c>
      <c r="C148" s="53" t="s">
        <v>58</v>
      </c>
      <c r="D148" s="54" t="s">
        <v>640</v>
      </c>
      <c r="E148" s="66">
        <v>22243023</v>
      </c>
      <c r="F148" s="75" t="s">
        <v>641</v>
      </c>
      <c r="G148" s="54" t="s">
        <v>1029</v>
      </c>
      <c r="H148" s="54" t="s">
        <v>192</v>
      </c>
      <c r="I148" s="55">
        <v>9858751195</v>
      </c>
      <c r="J148" s="321" t="s">
        <v>2420</v>
      </c>
      <c r="K148" s="147">
        <v>23</v>
      </c>
      <c r="L148" s="147" t="s">
        <v>2404</v>
      </c>
      <c r="M148" s="65" t="s">
        <v>1402</v>
      </c>
      <c r="N148" s="53">
        <v>3</v>
      </c>
      <c r="O148" s="54" t="s">
        <v>45</v>
      </c>
      <c r="P148" s="54" t="s">
        <v>45</v>
      </c>
      <c r="Q148" s="54" t="s">
        <v>89</v>
      </c>
      <c r="R148" s="57">
        <f t="shared" si="24"/>
        <v>55695124.399999999</v>
      </c>
      <c r="S148" s="60">
        <v>29911990.399999999</v>
      </c>
      <c r="T148" s="60">
        <f t="shared" si="26"/>
        <v>23929592.32</v>
      </c>
      <c r="U148" s="60">
        <f t="shared" si="27"/>
        <v>5982398.0800000001</v>
      </c>
      <c r="V148" s="60">
        <v>25783134</v>
      </c>
      <c r="W148" s="61">
        <f t="shared" si="15"/>
        <v>2</v>
      </c>
      <c r="X148" s="61">
        <f t="shared" si="16"/>
        <v>2</v>
      </c>
      <c r="Y148" s="61">
        <f t="shared" si="17"/>
        <v>0</v>
      </c>
      <c r="Z148" s="3">
        <v>1</v>
      </c>
      <c r="AA148" s="3">
        <v>0</v>
      </c>
      <c r="AB148" s="3">
        <v>1</v>
      </c>
      <c r="AC148" s="3">
        <v>0</v>
      </c>
      <c r="AD148" s="3">
        <v>0</v>
      </c>
      <c r="AE148" s="3">
        <v>0</v>
      </c>
      <c r="AF148" s="62">
        <v>3</v>
      </c>
      <c r="AG148" s="55" t="s">
        <v>198</v>
      </c>
      <c r="AH148" s="305">
        <v>42211</v>
      </c>
      <c r="AI148" s="306">
        <v>5982398.0800000001</v>
      </c>
      <c r="AJ148" s="57" t="s">
        <v>199</v>
      </c>
      <c r="AK148" s="308">
        <v>42837</v>
      </c>
      <c r="AL148" s="3">
        <v>2624053.9</v>
      </c>
      <c r="AM148" s="55"/>
      <c r="AN148" s="55"/>
      <c r="AO148" s="55"/>
      <c r="AP148" s="306">
        <v>2154112.9900000002</v>
      </c>
      <c r="AQ148" s="60">
        <f t="shared" si="23"/>
        <v>8606451.9800000004</v>
      </c>
      <c r="AR148" s="60">
        <f t="shared" si="22"/>
        <v>10760564.970000001</v>
      </c>
      <c r="AS148" s="63">
        <f t="shared" si="25"/>
        <v>35.974085395534232</v>
      </c>
      <c r="AT148" s="60" t="s">
        <v>425</v>
      </c>
      <c r="AU148" s="64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>
        <v>1000</v>
      </c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</row>
    <row r="149" spans="1:70" s="50" customFormat="1" ht="30">
      <c r="A149" s="53">
        <v>148</v>
      </c>
      <c r="B149" s="54" t="s">
        <v>10</v>
      </c>
      <c r="C149" s="53" t="s">
        <v>478</v>
      </c>
      <c r="D149" s="54" t="s">
        <v>567</v>
      </c>
      <c r="E149" s="53">
        <v>22342024</v>
      </c>
      <c r="F149" s="75" t="s">
        <v>919</v>
      </c>
      <c r="G149" s="54" t="s">
        <v>568</v>
      </c>
      <c r="H149" s="54" t="s">
        <v>1112</v>
      </c>
      <c r="I149" s="55">
        <v>9848707833</v>
      </c>
      <c r="J149" s="321" t="s">
        <v>2421</v>
      </c>
      <c r="K149" s="147">
        <v>12</v>
      </c>
      <c r="L149" s="147" t="s">
        <v>2422</v>
      </c>
      <c r="M149" s="53" t="s">
        <v>1227</v>
      </c>
      <c r="N149" s="53">
        <v>2</v>
      </c>
      <c r="O149" s="198" t="s">
        <v>1403</v>
      </c>
      <c r="P149" s="198" t="s">
        <v>1403</v>
      </c>
      <c r="Q149" s="54" t="s">
        <v>9</v>
      </c>
      <c r="R149" s="57">
        <f t="shared" si="24"/>
        <v>4040280</v>
      </c>
      <c r="S149" s="70">
        <v>2579669.5</v>
      </c>
      <c r="T149" s="60">
        <f t="shared" si="26"/>
        <v>2063735.6</v>
      </c>
      <c r="U149" s="60">
        <f t="shared" si="27"/>
        <v>515933.9</v>
      </c>
      <c r="V149" s="70">
        <v>1460610.5</v>
      </c>
      <c r="W149" s="61">
        <f t="shared" si="15"/>
        <v>35</v>
      </c>
      <c r="X149" s="61">
        <f t="shared" si="16"/>
        <v>29</v>
      </c>
      <c r="Y149" s="61">
        <f t="shared" si="17"/>
        <v>6</v>
      </c>
      <c r="Z149" s="3">
        <v>29</v>
      </c>
      <c r="AA149" s="3">
        <v>6</v>
      </c>
      <c r="AB149" s="3">
        <v>0</v>
      </c>
      <c r="AC149" s="3">
        <v>0</v>
      </c>
      <c r="AD149" s="3">
        <v>0</v>
      </c>
      <c r="AE149" s="3">
        <v>0</v>
      </c>
      <c r="AF149" s="62">
        <v>3</v>
      </c>
      <c r="AG149" s="55"/>
      <c r="AH149" s="68"/>
      <c r="AI149" s="57"/>
      <c r="AJ149" s="57"/>
      <c r="AK149" s="57"/>
      <c r="AL149" s="57"/>
      <c r="AM149" s="55"/>
      <c r="AN149" s="55"/>
      <c r="AO149" s="55"/>
      <c r="AP149" s="306">
        <v>0</v>
      </c>
      <c r="AQ149" s="60">
        <f t="shared" si="23"/>
        <v>0</v>
      </c>
      <c r="AR149" s="60">
        <f t="shared" si="22"/>
        <v>0</v>
      </c>
      <c r="AS149" s="63">
        <f t="shared" si="25"/>
        <v>0</v>
      </c>
      <c r="AT149" s="60" t="s">
        <v>425</v>
      </c>
      <c r="AU149" s="64"/>
      <c r="AV149" s="53"/>
      <c r="AW149" s="53">
        <v>70</v>
      </c>
      <c r="AX149" s="53"/>
      <c r="AY149" s="53"/>
      <c r="AZ149" s="53">
        <v>0.8</v>
      </c>
      <c r="BA149" s="53">
        <v>35</v>
      </c>
      <c r="BB149" s="53"/>
      <c r="BC149" s="53"/>
      <c r="BD149" s="53"/>
      <c r="BE149" s="53"/>
      <c r="BF149" s="53"/>
      <c r="BG149" s="53"/>
      <c r="BH149" s="53"/>
      <c r="BI149" s="53"/>
      <c r="BJ149" s="53">
        <v>3000</v>
      </c>
      <c r="BK149" s="53"/>
      <c r="BL149" s="53">
        <v>2</v>
      </c>
      <c r="BM149" s="53">
        <v>70</v>
      </c>
      <c r="BN149" s="53">
        <v>4</v>
      </c>
      <c r="BO149" s="53"/>
      <c r="BP149" s="53"/>
      <c r="BQ149" s="53">
        <v>1</v>
      </c>
      <c r="BR149" s="53"/>
    </row>
    <row r="150" spans="1:70" s="50" customFormat="1" ht="30">
      <c r="A150" s="53">
        <v>149</v>
      </c>
      <c r="B150" s="54" t="s">
        <v>10</v>
      </c>
      <c r="C150" s="53" t="s">
        <v>478</v>
      </c>
      <c r="D150" s="54" t="s">
        <v>1241</v>
      </c>
      <c r="E150" s="53">
        <v>22342025</v>
      </c>
      <c r="F150" s="75" t="s">
        <v>1242</v>
      </c>
      <c r="G150" s="54" t="s">
        <v>1243</v>
      </c>
      <c r="H150" s="54" t="s">
        <v>1244</v>
      </c>
      <c r="I150" s="55"/>
      <c r="J150" s="321" t="s">
        <v>2423</v>
      </c>
      <c r="K150" s="147">
        <v>18</v>
      </c>
      <c r="L150" s="147" t="s">
        <v>2395</v>
      </c>
      <c r="M150" s="53" t="s">
        <v>1212</v>
      </c>
      <c r="N150" s="53">
        <v>2</v>
      </c>
      <c r="O150" s="198" t="s">
        <v>1403</v>
      </c>
      <c r="P150" s="198" t="s">
        <v>1403</v>
      </c>
      <c r="Q150" s="54" t="s">
        <v>9</v>
      </c>
      <c r="R150" s="57">
        <f t="shared" si="24"/>
        <v>4748536</v>
      </c>
      <c r="S150" s="70">
        <v>2658035.4</v>
      </c>
      <c r="T150" s="60">
        <f t="shared" si="26"/>
        <v>2126428.3199999998</v>
      </c>
      <c r="U150" s="60">
        <f t="shared" si="27"/>
        <v>531607.07999999996</v>
      </c>
      <c r="V150" s="70">
        <v>2090500.6</v>
      </c>
      <c r="W150" s="61">
        <f t="shared" si="15"/>
        <v>27</v>
      </c>
      <c r="X150" s="61">
        <f t="shared" si="16"/>
        <v>1</v>
      </c>
      <c r="Y150" s="61">
        <f t="shared" si="17"/>
        <v>26</v>
      </c>
      <c r="Z150" s="3">
        <v>1</v>
      </c>
      <c r="AA150" s="3">
        <v>0</v>
      </c>
      <c r="AB150" s="3">
        <v>0</v>
      </c>
      <c r="AC150" s="3">
        <v>0</v>
      </c>
      <c r="AD150" s="3">
        <v>0</v>
      </c>
      <c r="AE150" s="3">
        <v>26</v>
      </c>
      <c r="AF150" s="62"/>
      <c r="AG150" s="55" t="s">
        <v>198</v>
      </c>
      <c r="AH150" s="308">
        <v>42723</v>
      </c>
      <c r="AI150" s="3">
        <v>830509.49</v>
      </c>
      <c r="AJ150" s="57"/>
      <c r="AK150" s="57"/>
      <c r="AL150" s="57"/>
      <c r="AM150" s="55"/>
      <c r="AN150" s="55"/>
      <c r="AO150" s="55"/>
      <c r="AP150" s="3">
        <v>207627.37</v>
      </c>
      <c r="AQ150" s="60">
        <f t="shared" si="23"/>
        <v>830509.49</v>
      </c>
      <c r="AR150" s="60">
        <f t="shared" si="22"/>
        <v>1038136.86</v>
      </c>
      <c r="AS150" s="63">
        <f t="shared" si="25"/>
        <v>39.056547553881337</v>
      </c>
      <c r="AT150" s="60" t="s">
        <v>425</v>
      </c>
      <c r="AU150" s="64"/>
      <c r="AV150" s="53"/>
      <c r="AW150" s="53">
        <v>12</v>
      </c>
      <c r="AX150" s="53"/>
      <c r="AY150" s="53"/>
      <c r="AZ150" s="53"/>
      <c r="BA150" s="53">
        <v>27</v>
      </c>
      <c r="BB150" s="53"/>
      <c r="BC150" s="53"/>
      <c r="BD150" s="53"/>
      <c r="BE150" s="53"/>
      <c r="BF150" s="53"/>
      <c r="BG150" s="53"/>
      <c r="BH150" s="53"/>
      <c r="BI150" s="53"/>
      <c r="BJ150" s="53">
        <v>2500</v>
      </c>
      <c r="BK150" s="53"/>
      <c r="BL150" s="53">
        <v>1</v>
      </c>
      <c r="BM150" s="53">
        <v>91</v>
      </c>
      <c r="BN150" s="53">
        <v>2</v>
      </c>
      <c r="BO150" s="53"/>
      <c r="BP150" s="53"/>
      <c r="BQ150" s="53">
        <v>2</v>
      </c>
      <c r="BR150" s="53">
        <v>2</v>
      </c>
    </row>
    <row r="151" spans="1:70" s="50" customFormat="1" ht="30">
      <c r="A151" s="53">
        <v>150</v>
      </c>
      <c r="B151" s="54" t="s">
        <v>10</v>
      </c>
      <c r="C151" s="53" t="s">
        <v>478</v>
      </c>
      <c r="D151" s="54" t="s">
        <v>1339</v>
      </c>
      <c r="E151" s="53">
        <v>22342027</v>
      </c>
      <c r="F151" s="75" t="s">
        <v>1341</v>
      </c>
      <c r="G151" s="54" t="s">
        <v>1343</v>
      </c>
      <c r="H151" s="54" t="s">
        <v>1342</v>
      </c>
      <c r="I151" s="55">
        <v>9848870239</v>
      </c>
      <c r="J151" s="321" t="s">
        <v>2424</v>
      </c>
      <c r="K151" s="147">
        <v>18</v>
      </c>
      <c r="L151" s="147" t="s">
        <v>2304</v>
      </c>
      <c r="M151" s="53" t="s">
        <v>1227</v>
      </c>
      <c r="N151" s="53">
        <v>2</v>
      </c>
      <c r="O151" s="198" t="s">
        <v>1403</v>
      </c>
      <c r="P151" s="198" t="s">
        <v>1403</v>
      </c>
      <c r="Q151" s="54" t="s">
        <v>9</v>
      </c>
      <c r="R151" s="57">
        <f t="shared" si="24"/>
        <v>4124112.71</v>
      </c>
      <c r="S151" s="70">
        <v>2376148.39</v>
      </c>
      <c r="T151" s="60">
        <f t="shared" si="26"/>
        <v>1900918.7120000003</v>
      </c>
      <c r="U151" s="60">
        <f t="shared" si="27"/>
        <v>475229.67800000007</v>
      </c>
      <c r="V151" s="70">
        <v>1747964.32</v>
      </c>
      <c r="W151" s="61">
        <f t="shared" ref="W151:W220" si="28">X151+Y151</f>
        <v>25</v>
      </c>
      <c r="X151" s="61">
        <f t="shared" ref="X151:X220" si="29">Z151+AB151+AD151</f>
        <v>0</v>
      </c>
      <c r="Y151" s="61">
        <f t="shared" ref="Y151:Y220" si="30">AA151+AC151+AE151</f>
        <v>25</v>
      </c>
      <c r="Z151" s="3">
        <v>0</v>
      </c>
      <c r="AA151" s="3">
        <v>5</v>
      </c>
      <c r="AB151" s="3">
        <v>0</v>
      </c>
      <c r="AC151" s="3">
        <v>0</v>
      </c>
      <c r="AD151" s="3">
        <v>0</v>
      </c>
      <c r="AE151" s="3">
        <v>20</v>
      </c>
      <c r="AF151" s="62"/>
      <c r="AG151" s="55" t="s">
        <v>198</v>
      </c>
      <c r="AH151" s="308">
        <v>42634</v>
      </c>
      <c r="AI151" s="3">
        <v>455986.18</v>
      </c>
      <c r="AJ151" s="57"/>
      <c r="AK151" s="57"/>
      <c r="AL151" s="57"/>
      <c r="AM151" s="55"/>
      <c r="AN151" s="55"/>
      <c r="AO151" s="55"/>
      <c r="AP151" s="306">
        <v>0</v>
      </c>
      <c r="AQ151" s="60">
        <f t="shared" si="23"/>
        <v>455986.18</v>
      </c>
      <c r="AR151" s="60">
        <f t="shared" si="22"/>
        <v>455986.18</v>
      </c>
      <c r="AS151" s="63">
        <f t="shared" si="25"/>
        <v>19.190139046829476</v>
      </c>
      <c r="AT151" s="60" t="s">
        <v>425</v>
      </c>
      <c r="AU151" s="64" t="s">
        <v>173</v>
      </c>
      <c r="AV151" s="53">
        <v>20</v>
      </c>
      <c r="AW151" s="53">
        <v>100</v>
      </c>
      <c r="AX151" s="53"/>
      <c r="AY151" s="53"/>
      <c r="AZ151" s="53">
        <v>20</v>
      </c>
      <c r="BA151" s="53">
        <v>25</v>
      </c>
      <c r="BB151" s="53"/>
      <c r="BC151" s="53"/>
      <c r="BD151" s="53"/>
      <c r="BE151" s="53"/>
      <c r="BF151" s="53"/>
      <c r="BG151" s="53"/>
      <c r="BH151" s="53"/>
      <c r="BI151" s="53"/>
      <c r="BJ151" s="53">
        <v>3500</v>
      </c>
      <c r="BK151" s="53">
        <v>200</v>
      </c>
      <c r="BL151" s="53">
        <v>2</v>
      </c>
      <c r="BM151" s="53">
        <v>70</v>
      </c>
      <c r="BN151" s="53">
        <v>4</v>
      </c>
      <c r="BO151" s="53">
        <v>10</v>
      </c>
      <c r="BP151" s="53"/>
      <c r="BQ151" s="53">
        <v>1</v>
      </c>
      <c r="BR151" s="53">
        <v>2</v>
      </c>
    </row>
    <row r="152" spans="1:70" s="50" customFormat="1" ht="30">
      <c r="A152" s="53">
        <v>151</v>
      </c>
      <c r="B152" s="54" t="s">
        <v>10</v>
      </c>
      <c r="C152" s="53" t="s">
        <v>1312</v>
      </c>
      <c r="D152" s="54" t="s">
        <v>1344</v>
      </c>
      <c r="E152" s="53">
        <v>22342028</v>
      </c>
      <c r="F152" s="75" t="s">
        <v>1345</v>
      </c>
      <c r="G152" s="54" t="s">
        <v>1347</v>
      </c>
      <c r="H152" s="54" t="s">
        <v>1346</v>
      </c>
      <c r="I152" s="55">
        <v>9749533650</v>
      </c>
      <c r="J152" s="321" t="s">
        <v>2425</v>
      </c>
      <c r="K152" s="147">
        <v>12</v>
      </c>
      <c r="L152" s="147" t="s">
        <v>2426</v>
      </c>
      <c r="M152" s="53" t="s">
        <v>1212</v>
      </c>
      <c r="N152" s="53">
        <v>1</v>
      </c>
      <c r="O152" s="54" t="s">
        <v>26</v>
      </c>
      <c r="P152" s="54" t="s">
        <v>26</v>
      </c>
      <c r="Q152" s="54" t="s">
        <v>9</v>
      </c>
      <c r="R152" s="57">
        <f t="shared" si="24"/>
        <v>3601220</v>
      </c>
      <c r="S152" s="70">
        <v>2435915</v>
      </c>
      <c r="T152" s="60">
        <f>S152*100%</f>
        <v>2435915</v>
      </c>
      <c r="U152" s="60"/>
      <c r="V152" s="70">
        <v>1165305</v>
      </c>
      <c r="W152" s="61">
        <f t="shared" si="28"/>
        <v>35</v>
      </c>
      <c r="X152" s="61">
        <f t="shared" si="29"/>
        <v>0</v>
      </c>
      <c r="Y152" s="61">
        <f t="shared" si="30"/>
        <v>35</v>
      </c>
      <c r="Z152" s="75"/>
      <c r="AA152" s="75">
        <v>6</v>
      </c>
      <c r="AB152" s="75"/>
      <c r="AC152" s="75"/>
      <c r="AD152" s="75"/>
      <c r="AE152" s="75">
        <v>29</v>
      </c>
      <c r="AF152" s="62"/>
      <c r="AG152" s="53" t="s">
        <v>198</v>
      </c>
      <c r="AH152" s="307">
        <v>42544</v>
      </c>
      <c r="AI152" s="200">
        <v>487183</v>
      </c>
      <c r="AJ152" s="57" t="s">
        <v>199</v>
      </c>
      <c r="AK152" s="308">
        <v>42722</v>
      </c>
      <c r="AL152" s="3">
        <v>718345.64</v>
      </c>
      <c r="AM152" s="55"/>
      <c r="AN152" s="53"/>
      <c r="AO152" s="55"/>
      <c r="AP152" s="200">
        <v>0</v>
      </c>
      <c r="AQ152" s="60">
        <f t="shared" si="23"/>
        <v>1205528.6400000001</v>
      </c>
      <c r="AR152" s="60">
        <f t="shared" si="22"/>
        <v>1205528.6400000001</v>
      </c>
      <c r="AS152" s="63">
        <f t="shared" si="25"/>
        <v>49.489766268527433</v>
      </c>
      <c r="AT152" s="60" t="s">
        <v>425</v>
      </c>
      <c r="AU152" s="64" t="s">
        <v>174</v>
      </c>
      <c r="AV152" s="53">
        <v>348</v>
      </c>
      <c r="AW152" s="53">
        <v>6.3</v>
      </c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>
        <v>1</v>
      </c>
      <c r="BM152" s="53"/>
      <c r="BN152" s="53"/>
      <c r="BO152" s="53"/>
      <c r="BP152" s="53"/>
      <c r="BQ152" s="53"/>
      <c r="BR152" s="53"/>
    </row>
    <row r="153" spans="1:70" s="50" customFormat="1" ht="30">
      <c r="A153" s="53">
        <v>152</v>
      </c>
      <c r="B153" s="54" t="s">
        <v>10</v>
      </c>
      <c r="C153" s="53" t="s">
        <v>1312</v>
      </c>
      <c r="D153" s="198" t="s">
        <v>1418</v>
      </c>
      <c r="E153" s="65">
        <v>22451029</v>
      </c>
      <c r="F153" s="200" t="s">
        <v>1419</v>
      </c>
      <c r="G153" s="200" t="s">
        <v>1429</v>
      </c>
      <c r="H153" s="200" t="s">
        <v>1430</v>
      </c>
      <c r="I153" s="306">
        <v>9848826504</v>
      </c>
      <c r="J153" s="321" t="s">
        <v>2427</v>
      </c>
      <c r="K153" s="147">
        <v>14</v>
      </c>
      <c r="L153" s="147" t="s">
        <v>2388</v>
      </c>
      <c r="M153" s="53" t="s">
        <v>1212</v>
      </c>
      <c r="N153" s="65">
        <v>1</v>
      </c>
      <c r="O153" s="198" t="s">
        <v>38</v>
      </c>
      <c r="P153" s="54" t="s">
        <v>2173</v>
      </c>
      <c r="Q153" s="200" t="s">
        <v>1405</v>
      </c>
      <c r="R153" s="57">
        <f t="shared" si="24"/>
        <v>3409720</v>
      </c>
      <c r="S153" s="200">
        <v>1631503.2</v>
      </c>
      <c r="T153" s="200">
        <v>1631503.2</v>
      </c>
      <c r="U153" s="200"/>
      <c r="V153" s="200">
        <v>1778216.8</v>
      </c>
      <c r="W153" s="61">
        <f t="shared" si="28"/>
        <v>20</v>
      </c>
      <c r="X153" s="61">
        <f t="shared" si="29"/>
        <v>0</v>
      </c>
      <c r="Y153" s="61">
        <f t="shared" si="30"/>
        <v>20</v>
      </c>
      <c r="Z153" s="200">
        <v>0</v>
      </c>
      <c r="AA153" s="200">
        <v>0</v>
      </c>
      <c r="AB153" s="200">
        <v>0</v>
      </c>
      <c r="AC153" s="200">
        <v>0</v>
      </c>
      <c r="AD153" s="200">
        <v>0</v>
      </c>
      <c r="AE153" s="200">
        <v>20</v>
      </c>
      <c r="AF153" s="62"/>
      <c r="AG153" s="55" t="s">
        <v>198</v>
      </c>
      <c r="AH153" s="308">
        <v>42583</v>
      </c>
      <c r="AI153" s="3">
        <v>326300.64</v>
      </c>
      <c r="AJ153" s="57" t="s">
        <v>199</v>
      </c>
      <c r="AK153" s="308">
        <v>42723</v>
      </c>
      <c r="AL153" s="3">
        <v>895152.41</v>
      </c>
      <c r="AM153" s="55"/>
      <c r="AN153" s="55"/>
      <c r="AO153" s="55"/>
      <c r="AP153" s="306">
        <v>0</v>
      </c>
      <c r="AQ153" s="60">
        <f t="shared" si="23"/>
        <v>1221453.05</v>
      </c>
      <c r="AR153" s="60">
        <f t="shared" si="22"/>
        <v>1221453.05</v>
      </c>
      <c r="AS153" s="63">
        <f t="shared" si="25"/>
        <v>74.866727199799556</v>
      </c>
      <c r="AT153" s="60" t="s">
        <v>425</v>
      </c>
      <c r="AU153" s="64" t="s">
        <v>173</v>
      </c>
      <c r="AV153" s="53">
        <v>13.6</v>
      </c>
      <c r="AW153" s="53">
        <v>24.8</v>
      </c>
      <c r="AX153" s="53"/>
      <c r="AY153" s="53"/>
      <c r="AZ153" s="53">
        <v>13.6</v>
      </c>
      <c r="BA153" s="53"/>
      <c r="BB153" s="53"/>
      <c r="BC153" s="53"/>
      <c r="BD153" s="53"/>
      <c r="BE153" s="53"/>
      <c r="BF153" s="53"/>
      <c r="BG153" s="53"/>
      <c r="BH153" s="53"/>
      <c r="BI153" s="53"/>
      <c r="BJ153" s="53">
        <v>6000</v>
      </c>
      <c r="BK153" s="53"/>
      <c r="BL153" s="53">
        <v>1</v>
      </c>
      <c r="BM153" s="53"/>
      <c r="BN153" s="53">
        <v>4</v>
      </c>
      <c r="BO153" s="53">
        <v>20</v>
      </c>
      <c r="BP153" s="53"/>
      <c r="BQ153" s="53">
        <v>20</v>
      </c>
      <c r="BR153" s="53"/>
    </row>
    <row r="154" spans="1:70" s="50" customFormat="1" ht="30">
      <c r="A154" s="53">
        <v>153</v>
      </c>
      <c r="B154" s="54" t="s">
        <v>10</v>
      </c>
      <c r="C154" s="53" t="s">
        <v>1312</v>
      </c>
      <c r="D154" s="200" t="s">
        <v>1420</v>
      </c>
      <c r="E154" s="65">
        <v>22451030</v>
      </c>
      <c r="F154" s="200" t="s">
        <v>1421</v>
      </c>
      <c r="G154" s="200" t="s">
        <v>1431</v>
      </c>
      <c r="H154" s="200" t="s">
        <v>1432</v>
      </c>
      <c r="I154" s="306" t="s">
        <v>1433</v>
      </c>
      <c r="J154" s="321" t="s">
        <v>2378</v>
      </c>
      <c r="K154" s="147">
        <v>12</v>
      </c>
      <c r="L154" s="147" t="s">
        <v>2428</v>
      </c>
      <c r="M154" s="53" t="s">
        <v>1212</v>
      </c>
      <c r="N154" s="65">
        <v>1</v>
      </c>
      <c r="O154" s="198" t="s">
        <v>26</v>
      </c>
      <c r="P154" s="198" t="s">
        <v>26</v>
      </c>
      <c r="Q154" s="200" t="s">
        <v>9</v>
      </c>
      <c r="R154" s="57">
        <f t="shared" si="24"/>
        <v>3106665</v>
      </c>
      <c r="S154" s="200">
        <v>2331832</v>
      </c>
      <c r="T154" s="200">
        <v>2331832</v>
      </c>
      <c r="U154" s="200"/>
      <c r="V154" s="200">
        <v>774833</v>
      </c>
      <c r="W154" s="61">
        <f t="shared" si="28"/>
        <v>31</v>
      </c>
      <c r="X154" s="61">
        <f t="shared" si="29"/>
        <v>0</v>
      </c>
      <c r="Y154" s="61">
        <f t="shared" si="30"/>
        <v>31</v>
      </c>
      <c r="Z154" s="200">
        <v>0</v>
      </c>
      <c r="AA154" s="200">
        <v>6</v>
      </c>
      <c r="AB154" s="200">
        <v>0</v>
      </c>
      <c r="AC154" s="200">
        <v>0</v>
      </c>
      <c r="AD154" s="200">
        <v>0</v>
      </c>
      <c r="AE154" s="200">
        <v>25</v>
      </c>
      <c r="AF154" s="62"/>
      <c r="AG154" s="53" t="s">
        <v>198</v>
      </c>
      <c r="AH154" s="307">
        <v>42544</v>
      </c>
      <c r="AI154" s="200">
        <v>466366</v>
      </c>
      <c r="AJ154" s="57" t="s">
        <v>199</v>
      </c>
      <c r="AK154" s="308">
        <v>42723</v>
      </c>
      <c r="AL154" s="3">
        <v>665982</v>
      </c>
      <c r="AM154" s="55"/>
      <c r="AN154" s="53"/>
      <c r="AO154" s="55"/>
      <c r="AP154" s="200">
        <v>0</v>
      </c>
      <c r="AQ154" s="60">
        <f t="shared" si="23"/>
        <v>1132348</v>
      </c>
      <c r="AR154" s="60">
        <f t="shared" si="22"/>
        <v>1132348</v>
      </c>
      <c r="AS154" s="63">
        <f t="shared" si="25"/>
        <v>48.560445177868736</v>
      </c>
      <c r="AT154" s="60" t="s">
        <v>425</v>
      </c>
      <c r="AU154" s="64" t="s">
        <v>174</v>
      </c>
      <c r="AV154" s="53">
        <v>336</v>
      </c>
      <c r="AW154" s="53">
        <v>6.11</v>
      </c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>
        <v>1</v>
      </c>
      <c r="BM154" s="53"/>
      <c r="BN154" s="53"/>
      <c r="BO154" s="53"/>
      <c r="BP154" s="53"/>
      <c r="BQ154" s="53"/>
      <c r="BR154" s="53"/>
    </row>
    <row r="155" spans="1:70" s="50" customFormat="1" ht="30">
      <c r="A155" s="53">
        <v>154</v>
      </c>
      <c r="B155" s="54" t="s">
        <v>10</v>
      </c>
      <c r="C155" s="65" t="s">
        <v>478</v>
      </c>
      <c r="D155" s="198" t="s">
        <v>1422</v>
      </c>
      <c r="E155" s="65">
        <v>22342033</v>
      </c>
      <c r="F155" s="200" t="s">
        <v>1423</v>
      </c>
      <c r="G155" s="200" t="s">
        <v>1434</v>
      </c>
      <c r="H155" s="200" t="s">
        <v>1435</v>
      </c>
      <c r="I155" s="306">
        <v>9868554444</v>
      </c>
      <c r="J155" s="321" t="s">
        <v>326</v>
      </c>
      <c r="K155" s="147">
        <v>23</v>
      </c>
      <c r="L155" s="147" t="s">
        <v>2402</v>
      </c>
      <c r="M155" s="65" t="s">
        <v>1402</v>
      </c>
      <c r="N155" s="65">
        <v>2</v>
      </c>
      <c r="O155" s="198" t="s">
        <v>97</v>
      </c>
      <c r="P155" s="93" t="s">
        <v>2174</v>
      </c>
      <c r="Q155" s="200" t="s">
        <v>1405</v>
      </c>
      <c r="R155" s="57">
        <f t="shared" si="24"/>
        <v>4968222</v>
      </c>
      <c r="S155" s="200">
        <v>2211671.7999999998</v>
      </c>
      <c r="T155" s="200">
        <v>1769337.44</v>
      </c>
      <c r="U155" s="200">
        <v>442334.36</v>
      </c>
      <c r="V155" s="200">
        <v>2756550.2</v>
      </c>
      <c r="W155" s="61">
        <f t="shared" si="28"/>
        <v>23</v>
      </c>
      <c r="X155" s="61">
        <f t="shared" si="29"/>
        <v>16</v>
      </c>
      <c r="Y155" s="61">
        <f t="shared" si="30"/>
        <v>7</v>
      </c>
      <c r="Z155" s="200">
        <v>1</v>
      </c>
      <c r="AA155" s="200">
        <v>1</v>
      </c>
      <c r="AB155" s="200">
        <v>2</v>
      </c>
      <c r="AC155" s="200">
        <v>1</v>
      </c>
      <c r="AD155" s="200">
        <v>13</v>
      </c>
      <c r="AE155" s="200">
        <v>5</v>
      </c>
      <c r="AF155" s="62"/>
      <c r="AG155" s="55" t="s">
        <v>198</v>
      </c>
      <c r="AH155" s="308">
        <v>42633</v>
      </c>
      <c r="AI155" s="3">
        <v>442334.36</v>
      </c>
      <c r="AJ155" s="57"/>
      <c r="AK155" s="57"/>
      <c r="AL155" s="57"/>
      <c r="AM155" s="55"/>
      <c r="AN155" s="55"/>
      <c r="AO155" s="55"/>
      <c r="AP155" s="306">
        <v>0</v>
      </c>
      <c r="AQ155" s="60">
        <f t="shared" si="23"/>
        <v>442334.36</v>
      </c>
      <c r="AR155" s="60">
        <f t="shared" si="22"/>
        <v>442334.36</v>
      </c>
      <c r="AS155" s="63">
        <f t="shared" si="25"/>
        <v>20</v>
      </c>
      <c r="AT155" s="60" t="s">
        <v>425</v>
      </c>
      <c r="AU155" s="64" t="s">
        <v>1219</v>
      </c>
      <c r="AV155" s="53"/>
      <c r="AW155" s="53"/>
      <c r="AX155" s="53">
        <v>56500</v>
      </c>
      <c r="AY155" s="53"/>
      <c r="AZ155" s="53"/>
      <c r="BA155" s="53">
        <v>4</v>
      </c>
      <c r="BB155" s="53">
        <v>2</v>
      </c>
      <c r="BC155" s="53"/>
      <c r="BD155" s="53"/>
      <c r="BE155" s="53"/>
      <c r="BF155" s="53"/>
      <c r="BG155" s="53"/>
      <c r="BH155" s="53"/>
      <c r="BI155" s="53"/>
      <c r="BJ155" s="53">
        <v>500</v>
      </c>
      <c r="BK155" s="53"/>
      <c r="BL155" s="53"/>
      <c r="BM155" s="53">
        <v>40</v>
      </c>
      <c r="BN155" s="53">
        <v>2</v>
      </c>
      <c r="BO155" s="53"/>
      <c r="BP155" s="53"/>
      <c r="BQ155" s="53"/>
      <c r="BR155" s="53"/>
    </row>
    <row r="156" spans="1:70" s="50" customFormat="1" ht="30">
      <c r="A156" s="53">
        <v>155</v>
      </c>
      <c r="B156" s="54" t="s">
        <v>10</v>
      </c>
      <c r="C156" s="65" t="s">
        <v>478</v>
      </c>
      <c r="D156" s="198" t="s">
        <v>780</v>
      </c>
      <c r="E156" s="65">
        <v>22342034</v>
      </c>
      <c r="F156" s="200" t="s">
        <v>1424</v>
      </c>
      <c r="G156" s="200" t="s">
        <v>1436</v>
      </c>
      <c r="H156" s="200" t="s">
        <v>1437</v>
      </c>
      <c r="I156" s="306">
        <v>9848733800</v>
      </c>
      <c r="J156" s="321" t="s">
        <v>2429</v>
      </c>
      <c r="K156" s="147">
        <v>18</v>
      </c>
      <c r="L156" s="147" t="s">
        <v>2430</v>
      </c>
      <c r="M156" s="53" t="s">
        <v>1227</v>
      </c>
      <c r="N156" s="65">
        <v>2</v>
      </c>
      <c r="O156" s="198" t="s">
        <v>1403</v>
      </c>
      <c r="P156" s="198" t="s">
        <v>1403</v>
      </c>
      <c r="Q156" s="200" t="s">
        <v>9</v>
      </c>
      <c r="R156" s="57">
        <f t="shared" si="24"/>
        <v>5710016</v>
      </c>
      <c r="S156" s="200">
        <v>2937877.17</v>
      </c>
      <c r="T156" s="200">
        <v>2350301.7400000002</v>
      </c>
      <c r="U156" s="200">
        <v>587575.43000000005</v>
      </c>
      <c r="V156" s="200">
        <v>2772138.83</v>
      </c>
      <c r="W156" s="61">
        <f t="shared" si="28"/>
        <v>33</v>
      </c>
      <c r="X156" s="61">
        <f t="shared" si="29"/>
        <v>22</v>
      </c>
      <c r="Y156" s="61">
        <f t="shared" si="30"/>
        <v>11</v>
      </c>
      <c r="Z156" s="147">
        <v>3</v>
      </c>
      <c r="AA156" s="147">
        <v>2</v>
      </c>
      <c r="AB156" s="147">
        <v>0</v>
      </c>
      <c r="AC156" s="147">
        <v>0</v>
      </c>
      <c r="AD156" s="147">
        <v>19</v>
      </c>
      <c r="AE156" s="147">
        <v>9</v>
      </c>
      <c r="AF156" s="62"/>
      <c r="AG156" s="55"/>
      <c r="AH156" s="68"/>
      <c r="AI156" s="57"/>
      <c r="AJ156" s="57"/>
      <c r="AK156" s="57"/>
      <c r="AL156" s="57"/>
      <c r="AM156" s="55"/>
      <c r="AN156" s="55"/>
      <c r="AO156" s="55"/>
      <c r="AP156" s="306">
        <v>0</v>
      </c>
      <c r="AQ156" s="60">
        <f t="shared" si="23"/>
        <v>0</v>
      </c>
      <c r="AR156" s="60">
        <f t="shared" si="22"/>
        <v>0</v>
      </c>
      <c r="AS156" s="63">
        <f t="shared" si="25"/>
        <v>0</v>
      </c>
      <c r="AT156" s="60" t="s">
        <v>425</v>
      </c>
      <c r="AU156" s="64"/>
      <c r="AV156" s="53"/>
      <c r="AW156" s="53">
        <v>99.9</v>
      </c>
      <c r="AX156" s="53"/>
      <c r="AY156" s="53"/>
      <c r="AZ156" s="53"/>
      <c r="BA156" s="53">
        <v>37</v>
      </c>
      <c r="BB156" s="53"/>
      <c r="BC156" s="53"/>
      <c r="BD156" s="53"/>
      <c r="BE156" s="53"/>
      <c r="BF156" s="53"/>
      <c r="BG156" s="53"/>
      <c r="BH156" s="53"/>
      <c r="BI156" s="53"/>
      <c r="BJ156" s="53"/>
      <c r="BK156" s="53">
        <v>200</v>
      </c>
      <c r="BL156" s="53">
        <v>1</v>
      </c>
      <c r="BM156" s="53">
        <v>96</v>
      </c>
      <c r="BN156" s="53">
        <v>4</v>
      </c>
      <c r="BO156" s="53"/>
      <c r="BP156" s="53"/>
      <c r="BQ156" s="53"/>
      <c r="BR156" s="53"/>
    </row>
    <row r="157" spans="1:70" s="50" customFormat="1" ht="30">
      <c r="A157" s="53">
        <v>156</v>
      </c>
      <c r="B157" s="54" t="s">
        <v>10</v>
      </c>
      <c r="C157" s="53" t="s">
        <v>1312</v>
      </c>
      <c r="D157" s="198" t="s">
        <v>1425</v>
      </c>
      <c r="E157" s="65">
        <v>22451035</v>
      </c>
      <c r="F157" s="200" t="s">
        <v>1426</v>
      </c>
      <c r="G157" s="200" t="s">
        <v>1438</v>
      </c>
      <c r="H157" s="200" t="s">
        <v>1439</v>
      </c>
      <c r="I157" s="306">
        <v>9849738856</v>
      </c>
      <c r="J157" s="321" t="s">
        <v>2380</v>
      </c>
      <c r="K157" s="147">
        <v>10</v>
      </c>
      <c r="L157" s="147" t="s">
        <v>1867</v>
      </c>
      <c r="M157" s="53" t="s">
        <v>1212</v>
      </c>
      <c r="N157" s="65">
        <v>1</v>
      </c>
      <c r="O157" s="198" t="s">
        <v>1403</v>
      </c>
      <c r="P157" s="198" t="s">
        <v>1403</v>
      </c>
      <c r="Q157" s="200" t="s">
        <v>9</v>
      </c>
      <c r="R157" s="57">
        <f t="shared" si="24"/>
        <v>2376680</v>
      </c>
      <c r="S157" s="200">
        <v>863536</v>
      </c>
      <c r="T157" s="200">
        <v>863536</v>
      </c>
      <c r="U157" s="200"/>
      <c r="V157" s="200">
        <v>1513144</v>
      </c>
      <c r="W157" s="61">
        <f t="shared" si="28"/>
        <v>18</v>
      </c>
      <c r="X157" s="61">
        <f t="shared" si="29"/>
        <v>11</v>
      </c>
      <c r="Y157" s="61">
        <f t="shared" si="30"/>
        <v>7</v>
      </c>
      <c r="Z157" s="3">
        <v>11</v>
      </c>
      <c r="AA157" s="3">
        <v>7</v>
      </c>
      <c r="AB157" s="3">
        <v>0</v>
      </c>
      <c r="AC157" s="3">
        <v>0</v>
      </c>
      <c r="AD157" s="3">
        <v>0</v>
      </c>
      <c r="AE157" s="3">
        <v>0</v>
      </c>
      <c r="AF157" s="62"/>
      <c r="AG157" s="53" t="s">
        <v>198</v>
      </c>
      <c r="AH157" s="308">
        <v>42589</v>
      </c>
      <c r="AI157" s="3">
        <v>172707</v>
      </c>
      <c r="AJ157" s="57" t="s">
        <v>199</v>
      </c>
      <c r="AK157" s="308">
        <v>42782</v>
      </c>
      <c r="AL157" s="3">
        <v>366688.47</v>
      </c>
      <c r="AM157" s="55"/>
      <c r="AN157" s="55"/>
      <c r="AO157" s="55"/>
      <c r="AP157" s="306">
        <v>0</v>
      </c>
      <c r="AQ157" s="60">
        <f t="shared" si="23"/>
        <v>539395.47</v>
      </c>
      <c r="AR157" s="60">
        <f t="shared" si="22"/>
        <v>539395.47</v>
      </c>
      <c r="AS157" s="63">
        <f t="shared" si="25"/>
        <v>62.463576504048469</v>
      </c>
      <c r="AT157" s="60" t="s">
        <v>425</v>
      </c>
      <c r="AU157" s="64" t="s">
        <v>173</v>
      </c>
      <c r="AV157" s="53">
        <v>9</v>
      </c>
      <c r="AW157" s="53">
        <v>281</v>
      </c>
      <c r="AX157" s="53"/>
      <c r="AY157" s="53"/>
      <c r="AZ157" s="53">
        <v>9</v>
      </c>
      <c r="BA157" s="53">
        <v>18</v>
      </c>
      <c r="BB157" s="53"/>
      <c r="BC157" s="53"/>
      <c r="BD157" s="53"/>
      <c r="BE157" s="53"/>
      <c r="BF157" s="53"/>
      <c r="BG157" s="53"/>
      <c r="BH157" s="53"/>
      <c r="BI157" s="53"/>
      <c r="BJ157" s="53">
        <v>2500</v>
      </c>
      <c r="BK157" s="53"/>
      <c r="BL157" s="53">
        <v>1</v>
      </c>
      <c r="BM157" s="53">
        <v>36</v>
      </c>
      <c r="BN157" s="53">
        <v>2</v>
      </c>
      <c r="BO157" s="53">
        <v>18</v>
      </c>
      <c r="BP157" s="53"/>
      <c r="BQ157" s="53"/>
      <c r="BR157" s="53"/>
    </row>
    <row r="158" spans="1:70" s="50" customFormat="1" ht="30">
      <c r="A158" s="53">
        <v>157</v>
      </c>
      <c r="B158" s="54" t="s">
        <v>10</v>
      </c>
      <c r="C158" s="53" t="s">
        <v>1312</v>
      </c>
      <c r="D158" s="200" t="s">
        <v>1427</v>
      </c>
      <c r="E158" s="65">
        <v>22452036</v>
      </c>
      <c r="F158" s="200" t="s">
        <v>1428</v>
      </c>
      <c r="G158" s="200" t="s">
        <v>1440</v>
      </c>
      <c r="H158" s="200" t="s">
        <v>1441</v>
      </c>
      <c r="I158" s="306">
        <v>9749533776</v>
      </c>
      <c r="J158" s="321" t="s">
        <v>2358</v>
      </c>
      <c r="K158" s="147">
        <v>11</v>
      </c>
      <c r="L158" s="147" t="s">
        <v>2359</v>
      </c>
      <c r="M158" s="53" t="s">
        <v>1227</v>
      </c>
      <c r="N158" s="65">
        <v>2</v>
      </c>
      <c r="O158" s="198" t="s">
        <v>26</v>
      </c>
      <c r="P158" s="198" t="s">
        <v>26</v>
      </c>
      <c r="Q158" s="200" t="s">
        <v>9</v>
      </c>
      <c r="R158" s="57">
        <f t="shared" ref="R158:R195" si="31">S158+V158</f>
        <v>3692377</v>
      </c>
      <c r="S158" s="200">
        <v>2070228.75</v>
      </c>
      <c r="T158" s="200">
        <v>1656183</v>
      </c>
      <c r="U158" s="200">
        <v>414045.75</v>
      </c>
      <c r="V158" s="200">
        <v>1622148.25</v>
      </c>
      <c r="W158" s="61">
        <f t="shared" si="28"/>
        <v>32</v>
      </c>
      <c r="X158" s="61">
        <f t="shared" si="29"/>
        <v>18</v>
      </c>
      <c r="Y158" s="61">
        <f t="shared" si="30"/>
        <v>14</v>
      </c>
      <c r="Z158" s="3">
        <v>1</v>
      </c>
      <c r="AA158" s="3">
        <v>1</v>
      </c>
      <c r="AB158" s="3">
        <v>0</v>
      </c>
      <c r="AC158" s="3">
        <v>0</v>
      </c>
      <c r="AD158" s="3">
        <v>17</v>
      </c>
      <c r="AE158" s="3">
        <v>13</v>
      </c>
      <c r="AF158" s="62"/>
      <c r="AG158" s="53" t="s">
        <v>198</v>
      </c>
      <c r="AH158" s="308">
        <v>42634</v>
      </c>
      <c r="AI158" s="3">
        <v>414045.75</v>
      </c>
      <c r="AJ158" s="57"/>
      <c r="AK158" s="67"/>
      <c r="AL158" s="57"/>
      <c r="AM158" s="55"/>
      <c r="AN158" s="53"/>
      <c r="AO158" s="55"/>
      <c r="AP158" s="200">
        <v>0</v>
      </c>
      <c r="AQ158" s="60">
        <f t="shared" si="23"/>
        <v>414045.75</v>
      </c>
      <c r="AR158" s="60">
        <f t="shared" si="22"/>
        <v>414045.75</v>
      </c>
      <c r="AS158" s="63">
        <f t="shared" si="25"/>
        <v>20</v>
      </c>
      <c r="AT158" s="60" t="s">
        <v>425</v>
      </c>
      <c r="AU158" s="64" t="s">
        <v>174</v>
      </c>
      <c r="AV158" s="53">
        <v>300</v>
      </c>
      <c r="AW158" s="53">
        <v>4.5</v>
      </c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>
        <v>1</v>
      </c>
      <c r="BM158" s="53"/>
      <c r="BN158" s="53"/>
      <c r="BO158" s="53"/>
      <c r="BP158" s="53"/>
      <c r="BQ158" s="53"/>
      <c r="BR158" s="53"/>
    </row>
    <row r="159" spans="1:70" s="50" customFormat="1" ht="30">
      <c r="A159" s="53">
        <v>158</v>
      </c>
      <c r="B159" s="54" t="s">
        <v>10</v>
      </c>
      <c r="C159" s="53" t="s">
        <v>1312</v>
      </c>
      <c r="D159" s="198" t="s">
        <v>1700</v>
      </c>
      <c r="E159" s="66">
        <v>22452038</v>
      </c>
      <c r="F159" s="200" t="s">
        <v>1701</v>
      </c>
      <c r="G159" s="198" t="s">
        <v>1702</v>
      </c>
      <c r="H159" s="200" t="s">
        <v>1703</v>
      </c>
      <c r="I159" s="53">
        <v>9848731228</v>
      </c>
      <c r="J159" s="321" t="s">
        <v>2360</v>
      </c>
      <c r="K159" s="147">
        <v>14</v>
      </c>
      <c r="L159" s="147" t="s">
        <v>2361</v>
      </c>
      <c r="M159" s="53" t="s">
        <v>1402</v>
      </c>
      <c r="N159" s="65">
        <v>2</v>
      </c>
      <c r="O159" s="198" t="s">
        <v>97</v>
      </c>
      <c r="P159" s="93" t="s">
        <v>2174</v>
      </c>
      <c r="Q159" s="200" t="s">
        <v>1405</v>
      </c>
      <c r="R159" s="57">
        <f t="shared" si="31"/>
        <v>4053271.8000000003</v>
      </c>
      <c r="S159" s="200">
        <v>2229716.9700000002</v>
      </c>
      <c r="T159" s="200">
        <v>1783773.58</v>
      </c>
      <c r="U159" s="200">
        <v>445943.39</v>
      </c>
      <c r="V159" s="200">
        <v>1823554.83</v>
      </c>
      <c r="W159" s="61">
        <f t="shared" si="28"/>
        <v>1</v>
      </c>
      <c r="X159" s="61">
        <f t="shared" si="29"/>
        <v>1</v>
      </c>
      <c r="Y159" s="61">
        <f t="shared" si="30"/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1</v>
      </c>
      <c r="AE159" s="3">
        <v>0</v>
      </c>
      <c r="AF159" s="62"/>
      <c r="AG159" s="55"/>
      <c r="AH159" s="68"/>
      <c r="AI159" s="57"/>
      <c r="AJ159" s="57"/>
      <c r="AK159" s="57"/>
      <c r="AL159" s="57"/>
      <c r="AM159" s="55"/>
      <c r="AN159" s="55"/>
      <c r="AO159" s="55"/>
      <c r="AP159" s="306">
        <v>0</v>
      </c>
      <c r="AQ159" s="60">
        <f t="shared" si="23"/>
        <v>0</v>
      </c>
      <c r="AR159" s="60">
        <f t="shared" si="22"/>
        <v>0</v>
      </c>
      <c r="AS159" s="63">
        <f t="shared" si="25"/>
        <v>0</v>
      </c>
      <c r="AT159" s="60" t="s">
        <v>425</v>
      </c>
      <c r="AU159" s="64"/>
      <c r="AV159" s="53"/>
      <c r="AW159" s="53"/>
      <c r="AX159" s="53">
        <v>3000</v>
      </c>
      <c r="AY159" s="53"/>
      <c r="AZ159" s="53"/>
      <c r="BA159" s="53"/>
      <c r="BB159" s="53">
        <v>1</v>
      </c>
      <c r="BC159" s="53"/>
      <c r="BD159" s="53"/>
      <c r="BE159" s="53"/>
      <c r="BF159" s="53"/>
      <c r="BG159" s="53"/>
      <c r="BH159" s="53"/>
      <c r="BI159" s="53"/>
      <c r="BJ159" s="53">
        <v>1500</v>
      </c>
      <c r="BK159" s="53"/>
      <c r="BL159" s="53"/>
      <c r="BM159" s="53"/>
      <c r="BN159" s="53"/>
      <c r="BO159" s="53"/>
      <c r="BP159" s="53"/>
      <c r="BQ159" s="53"/>
      <c r="BR159" s="53"/>
    </row>
    <row r="160" spans="1:70" s="50" customFormat="1" ht="30">
      <c r="A160" s="53">
        <v>159</v>
      </c>
      <c r="B160" s="54" t="s">
        <v>10</v>
      </c>
      <c r="C160" s="53" t="s">
        <v>1312</v>
      </c>
      <c r="D160" s="198" t="s">
        <v>1704</v>
      </c>
      <c r="E160" s="66">
        <v>22452039</v>
      </c>
      <c r="F160" s="200" t="s">
        <v>1705</v>
      </c>
      <c r="G160" s="200" t="s">
        <v>1706</v>
      </c>
      <c r="H160" s="200" t="s">
        <v>1707</v>
      </c>
      <c r="I160" s="306">
        <v>9865616714</v>
      </c>
      <c r="J160" s="321" t="s">
        <v>2408</v>
      </c>
      <c r="K160" s="147">
        <v>11</v>
      </c>
      <c r="L160" s="147" t="s">
        <v>2431</v>
      </c>
      <c r="M160" s="53" t="s">
        <v>1227</v>
      </c>
      <c r="N160" s="65">
        <v>2</v>
      </c>
      <c r="O160" s="198" t="s">
        <v>45</v>
      </c>
      <c r="P160" s="198" t="s">
        <v>45</v>
      </c>
      <c r="Q160" s="200" t="s">
        <v>9</v>
      </c>
      <c r="R160" s="57">
        <f t="shared" si="31"/>
        <v>5628740.3900000006</v>
      </c>
      <c r="S160" s="200">
        <v>2476806.25</v>
      </c>
      <c r="T160" s="200">
        <v>1981445</v>
      </c>
      <c r="U160" s="200">
        <v>495361.25</v>
      </c>
      <c r="V160" s="200">
        <v>3151934.14</v>
      </c>
      <c r="W160" s="61">
        <f t="shared" si="28"/>
        <v>100</v>
      </c>
      <c r="X160" s="61">
        <f t="shared" si="29"/>
        <v>0</v>
      </c>
      <c r="Y160" s="61">
        <f t="shared" si="30"/>
        <v>100</v>
      </c>
      <c r="Z160" s="3">
        <v>0</v>
      </c>
      <c r="AA160" s="3">
        <v>2</v>
      </c>
      <c r="AB160" s="3">
        <v>0</v>
      </c>
      <c r="AC160" s="3">
        <v>0</v>
      </c>
      <c r="AD160" s="3">
        <v>0</v>
      </c>
      <c r="AE160" s="3">
        <v>98</v>
      </c>
      <c r="AF160" s="62"/>
      <c r="AG160" s="55" t="s">
        <v>198</v>
      </c>
      <c r="AH160" s="308">
        <v>42733</v>
      </c>
      <c r="AI160" s="3">
        <v>479746.25</v>
      </c>
      <c r="AJ160" s="57"/>
      <c r="AK160" s="57"/>
      <c r="AL160" s="57"/>
      <c r="AM160" s="55"/>
      <c r="AN160" s="55"/>
      <c r="AO160" s="55"/>
      <c r="AP160" s="306">
        <v>0</v>
      </c>
      <c r="AQ160" s="60">
        <f t="shared" si="23"/>
        <v>479746.25</v>
      </c>
      <c r="AR160" s="60">
        <f t="shared" si="22"/>
        <v>479746.25</v>
      </c>
      <c r="AS160" s="63">
        <f t="shared" si="25"/>
        <v>19.36955100949055</v>
      </c>
      <c r="AT160" s="60" t="s">
        <v>425</v>
      </c>
      <c r="AU160" s="64" t="s">
        <v>173</v>
      </c>
      <c r="AV160" s="53">
        <v>30</v>
      </c>
      <c r="AW160" s="53">
        <v>410</v>
      </c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>
        <v>4000</v>
      </c>
      <c r="BK160" s="53"/>
      <c r="BL160" s="53">
        <v>2</v>
      </c>
      <c r="BM160" s="53">
        <v>200</v>
      </c>
      <c r="BN160" s="53">
        <v>6</v>
      </c>
      <c r="BO160" s="53"/>
      <c r="BP160" s="53"/>
      <c r="BQ160" s="53">
        <v>3</v>
      </c>
      <c r="BR160" s="53">
        <v>3</v>
      </c>
    </row>
    <row r="161" spans="1:70" s="50" customFormat="1" ht="30">
      <c r="A161" s="53">
        <v>160</v>
      </c>
      <c r="B161" s="310" t="s">
        <v>10</v>
      </c>
      <c r="C161" s="53" t="s">
        <v>1312</v>
      </c>
      <c r="D161" s="310" t="s">
        <v>1824</v>
      </c>
      <c r="E161" s="311">
        <v>22452040</v>
      </c>
      <c r="F161" s="310" t="s">
        <v>1825</v>
      </c>
      <c r="G161" s="310" t="s">
        <v>1826</v>
      </c>
      <c r="H161" s="310" t="s">
        <v>1827</v>
      </c>
      <c r="I161" s="310">
        <v>9749500964</v>
      </c>
      <c r="J161" s="321" t="s">
        <v>2432</v>
      </c>
      <c r="K161" s="147">
        <v>11</v>
      </c>
      <c r="L161" s="147" t="s">
        <v>2395</v>
      </c>
      <c r="M161" s="311" t="s">
        <v>1402</v>
      </c>
      <c r="N161" s="311">
        <v>2</v>
      </c>
      <c r="O161" s="310" t="s">
        <v>26</v>
      </c>
      <c r="P161" s="54" t="s">
        <v>2176</v>
      </c>
      <c r="Q161" s="200" t="s">
        <v>1405</v>
      </c>
      <c r="R161" s="57">
        <f t="shared" si="31"/>
        <v>7776441.0899999999</v>
      </c>
      <c r="S161" s="310">
        <v>2592093.69</v>
      </c>
      <c r="T161" s="310">
        <v>2073674.95</v>
      </c>
      <c r="U161" s="310">
        <v>518418.74</v>
      </c>
      <c r="V161" s="310">
        <v>5184347.4000000004</v>
      </c>
      <c r="W161" s="61">
        <f t="shared" si="28"/>
        <v>1</v>
      </c>
      <c r="X161" s="61">
        <f t="shared" si="29"/>
        <v>1</v>
      </c>
      <c r="Y161" s="61">
        <f t="shared" si="30"/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1</v>
      </c>
      <c r="AE161" s="3">
        <v>0</v>
      </c>
      <c r="AF161" s="62"/>
      <c r="AG161" s="55"/>
      <c r="AH161" s="68"/>
      <c r="AI161" s="57"/>
      <c r="AJ161" s="57" t="s">
        <v>199</v>
      </c>
      <c r="AK161" s="308">
        <v>42824</v>
      </c>
      <c r="AL161" s="3">
        <v>1718770.99</v>
      </c>
      <c r="AM161" s="55"/>
      <c r="AN161" s="55"/>
      <c r="AO161" s="55"/>
      <c r="AP161" s="306">
        <v>429692.74</v>
      </c>
      <c r="AQ161" s="60">
        <f t="shared" si="23"/>
        <v>1718770.99</v>
      </c>
      <c r="AR161" s="60">
        <f t="shared" si="22"/>
        <v>2148463.73</v>
      </c>
      <c r="AS161" s="63">
        <f t="shared" si="25"/>
        <v>82.88526523128877</v>
      </c>
      <c r="AT161" s="60" t="s">
        <v>425</v>
      </c>
      <c r="AU161" s="64" t="s">
        <v>174</v>
      </c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</row>
    <row r="162" spans="1:70" s="50" customFormat="1" ht="30">
      <c r="A162" s="53">
        <v>161</v>
      </c>
      <c r="B162" s="3" t="s">
        <v>10</v>
      </c>
      <c r="C162" s="53" t="s">
        <v>1312</v>
      </c>
      <c r="D162" s="3" t="s">
        <v>1948</v>
      </c>
      <c r="E162" s="147">
        <v>22452041</v>
      </c>
      <c r="F162" s="3" t="s">
        <v>1949</v>
      </c>
      <c r="G162" s="3" t="s">
        <v>1950</v>
      </c>
      <c r="H162" s="3" t="s">
        <v>1951</v>
      </c>
      <c r="I162" s="3">
        <v>9848733696</v>
      </c>
      <c r="J162" s="321" t="s">
        <v>1927</v>
      </c>
      <c r="K162" s="147">
        <v>11</v>
      </c>
      <c r="L162" s="147" t="s">
        <v>1928</v>
      </c>
      <c r="M162" s="147" t="s">
        <v>1402</v>
      </c>
      <c r="N162" s="3">
        <v>2</v>
      </c>
      <c r="O162" s="3" t="s">
        <v>26</v>
      </c>
      <c r="P162" s="54" t="s">
        <v>2176</v>
      </c>
      <c r="Q162" s="3" t="s">
        <v>1405</v>
      </c>
      <c r="R162" s="3">
        <v>8086200</v>
      </c>
      <c r="S162" s="3">
        <v>4627280</v>
      </c>
      <c r="T162" s="3">
        <v>3701824</v>
      </c>
      <c r="U162" s="3">
        <v>925456</v>
      </c>
      <c r="V162" s="3">
        <v>3458920</v>
      </c>
      <c r="W162" s="61">
        <f t="shared" si="28"/>
        <v>1</v>
      </c>
      <c r="X162" s="61">
        <f t="shared" si="29"/>
        <v>1</v>
      </c>
      <c r="Y162" s="61">
        <f t="shared" si="30"/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1</v>
      </c>
      <c r="AE162" s="3">
        <v>0</v>
      </c>
      <c r="AF162" s="3">
        <v>3</v>
      </c>
      <c r="AG162" s="55"/>
      <c r="AH162" s="68"/>
      <c r="AI162" s="57"/>
      <c r="AJ162" s="57"/>
      <c r="AK162" s="57"/>
      <c r="AL162" s="57"/>
      <c r="AM162" s="55"/>
      <c r="AN162" s="55"/>
      <c r="AO162" s="55"/>
      <c r="AP162" s="306">
        <v>0</v>
      </c>
      <c r="AQ162" s="60">
        <f t="shared" si="23"/>
        <v>0</v>
      </c>
      <c r="AR162" s="60">
        <f t="shared" si="22"/>
        <v>0</v>
      </c>
      <c r="AS162" s="63">
        <f t="shared" si="25"/>
        <v>0</v>
      </c>
      <c r="AT162" s="60" t="s">
        <v>425</v>
      </c>
      <c r="AU162" s="64" t="s">
        <v>174</v>
      </c>
      <c r="AV162" s="53">
        <v>2000</v>
      </c>
      <c r="AW162" s="53">
        <v>1</v>
      </c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</row>
    <row r="163" spans="1:70" s="50" customFormat="1" ht="30">
      <c r="A163" s="53">
        <v>162</v>
      </c>
      <c r="B163" s="3" t="s">
        <v>10</v>
      </c>
      <c r="C163" s="53" t="s">
        <v>1312</v>
      </c>
      <c r="D163" s="3" t="s">
        <v>1952</v>
      </c>
      <c r="E163" s="147">
        <v>22452042</v>
      </c>
      <c r="F163" s="3" t="s">
        <v>1953</v>
      </c>
      <c r="G163" s="3" t="s">
        <v>1954</v>
      </c>
      <c r="H163" s="3" t="s">
        <v>1346</v>
      </c>
      <c r="I163" s="3">
        <v>9868716855</v>
      </c>
      <c r="J163" s="321" t="s">
        <v>1955</v>
      </c>
      <c r="K163" s="147">
        <v>11</v>
      </c>
      <c r="L163" s="147" t="s">
        <v>1956</v>
      </c>
      <c r="M163" s="147" t="s">
        <v>1227</v>
      </c>
      <c r="N163" s="3">
        <v>2</v>
      </c>
      <c r="O163" s="3" t="s">
        <v>45</v>
      </c>
      <c r="P163" s="3" t="s">
        <v>45</v>
      </c>
      <c r="Q163" s="3" t="s">
        <v>9</v>
      </c>
      <c r="R163" s="3">
        <v>7093124</v>
      </c>
      <c r="S163" s="3">
        <v>2234721.4</v>
      </c>
      <c r="T163" s="3">
        <v>1787777.12</v>
      </c>
      <c r="U163" s="3">
        <v>446944.28</v>
      </c>
      <c r="V163" s="3">
        <v>4858402.5999999996</v>
      </c>
      <c r="W163" s="61">
        <f t="shared" si="28"/>
        <v>69</v>
      </c>
      <c r="X163" s="61">
        <f t="shared" si="29"/>
        <v>40</v>
      </c>
      <c r="Y163" s="61">
        <f t="shared" si="30"/>
        <v>29</v>
      </c>
      <c r="Z163" s="3">
        <v>4</v>
      </c>
      <c r="AA163" s="3">
        <v>3</v>
      </c>
      <c r="AB163" s="3">
        <v>0</v>
      </c>
      <c r="AC163" s="3">
        <v>0</v>
      </c>
      <c r="AD163" s="3">
        <v>36</v>
      </c>
      <c r="AE163" s="3">
        <v>26</v>
      </c>
      <c r="AF163" s="3">
        <v>3</v>
      </c>
      <c r="AG163" s="55" t="s">
        <v>198</v>
      </c>
      <c r="AH163" s="308">
        <v>42733</v>
      </c>
      <c r="AI163" s="3">
        <v>446944.28</v>
      </c>
      <c r="AJ163" s="57"/>
      <c r="AK163" s="57"/>
      <c r="AL163" s="57"/>
      <c r="AM163" s="55"/>
      <c r="AN163" s="55"/>
      <c r="AO163" s="55"/>
      <c r="AP163" s="306">
        <v>0</v>
      </c>
      <c r="AQ163" s="60">
        <f t="shared" si="23"/>
        <v>446944.28</v>
      </c>
      <c r="AR163" s="60">
        <f t="shared" si="22"/>
        <v>446944.28</v>
      </c>
      <c r="AS163" s="63">
        <f t="shared" si="25"/>
        <v>20</v>
      </c>
      <c r="AT163" s="60" t="s">
        <v>425</v>
      </c>
      <c r="AU163" s="64" t="s">
        <v>173</v>
      </c>
      <c r="AV163" s="53">
        <v>14</v>
      </c>
      <c r="AW163" s="53">
        <v>336</v>
      </c>
      <c r="AX163" s="53"/>
      <c r="AY163" s="53"/>
      <c r="AZ163" s="53">
        <v>14</v>
      </c>
      <c r="BA163" s="53"/>
      <c r="BB163" s="53"/>
      <c r="BC163" s="53">
        <v>1</v>
      </c>
      <c r="BD163" s="53"/>
      <c r="BE163" s="53"/>
      <c r="BF163" s="53"/>
      <c r="BG163" s="53"/>
      <c r="BH163" s="53"/>
      <c r="BI163" s="53"/>
      <c r="BJ163" s="53">
        <v>7000</v>
      </c>
      <c r="BK163" s="53"/>
      <c r="BL163" s="53">
        <v>1</v>
      </c>
      <c r="BM163" s="53"/>
      <c r="BN163" s="53">
        <v>12</v>
      </c>
      <c r="BO163" s="53"/>
      <c r="BP163" s="53"/>
      <c r="BQ163" s="53">
        <v>6</v>
      </c>
      <c r="BR163" s="53"/>
    </row>
    <row r="164" spans="1:70" s="50" customFormat="1" ht="30">
      <c r="A164" s="53">
        <v>163</v>
      </c>
      <c r="B164" s="3" t="s">
        <v>10</v>
      </c>
      <c r="C164" s="53" t="s">
        <v>1312</v>
      </c>
      <c r="D164" s="3" t="s">
        <v>2114</v>
      </c>
      <c r="E164" s="147">
        <v>22453043</v>
      </c>
      <c r="F164" s="3" t="s">
        <v>2115</v>
      </c>
      <c r="G164" s="3" t="s">
        <v>2116</v>
      </c>
      <c r="H164" s="3" t="s">
        <v>2117</v>
      </c>
      <c r="I164" s="3">
        <v>9868566638</v>
      </c>
      <c r="J164" s="321" t="s">
        <v>2118</v>
      </c>
      <c r="K164" s="147">
        <v>12</v>
      </c>
      <c r="L164" s="147" t="s">
        <v>2119</v>
      </c>
      <c r="M164" s="147" t="s">
        <v>1402</v>
      </c>
      <c r="N164" s="3">
        <v>3</v>
      </c>
      <c r="O164" s="3" t="s">
        <v>61</v>
      </c>
      <c r="P164" s="3" t="s">
        <v>61</v>
      </c>
      <c r="Q164" s="54" t="s">
        <v>36</v>
      </c>
      <c r="R164" s="3">
        <v>5553776.9000000004</v>
      </c>
      <c r="S164" s="3">
        <v>2624388.4500000002</v>
      </c>
      <c r="T164" s="3">
        <v>2099510.7599999998</v>
      </c>
      <c r="U164" s="3">
        <v>524877.68999999994</v>
      </c>
      <c r="V164" s="3">
        <v>2929388.45</v>
      </c>
      <c r="W164" s="61">
        <v>1</v>
      </c>
      <c r="X164" s="61">
        <v>1</v>
      </c>
      <c r="Y164" s="61"/>
      <c r="Z164" s="3"/>
      <c r="AA164" s="3"/>
      <c r="AB164" s="3"/>
      <c r="AC164" s="3"/>
      <c r="AD164" s="3">
        <v>1</v>
      </c>
      <c r="AE164" s="3"/>
      <c r="AF164" s="3">
        <v>3</v>
      </c>
      <c r="AG164" s="55" t="s">
        <v>198</v>
      </c>
      <c r="AH164" s="308">
        <v>42828</v>
      </c>
      <c r="AI164" s="3">
        <v>500000</v>
      </c>
      <c r="AJ164" s="57"/>
      <c r="AK164" s="57"/>
      <c r="AL164" s="57"/>
      <c r="AM164" s="55"/>
      <c r="AN164" s="55"/>
      <c r="AO164" s="55"/>
      <c r="AP164" s="306">
        <v>0</v>
      </c>
      <c r="AQ164" s="60">
        <f t="shared" si="23"/>
        <v>500000</v>
      </c>
      <c r="AR164" s="60">
        <f t="shared" si="22"/>
        <v>500000</v>
      </c>
      <c r="AS164" s="63">
        <f t="shared" si="25"/>
        <v>19.052057632702962</v>
      </c>
      <c r="AT164" s="60" t="s">
        <v>425</v>
      </c>
      <c r="AU164" s="64"/>
      <c r="AV164" s="53"/>
      <c r="AW164" s="53"/>
      <c r="AX164" s="53"/>
      <c r="AY164" s="53"/>
      <c r="AZ164" s="53"/>
      <c r="BA164" s="53"/>
      <c r="BB164" s="53"/>
      <c r="BC164" s="53"/>
      <c r="BD164" s="53">
        <v>1</v>
      </c>
      <c r="BE164" s="53"/>
      <c r="BF164" s="53"/>
      <c r="BG164" s="53">
        <v>1</v>
      </c>
      <c r="BH164" s="53"/>
      <c r="BI164" s="53"/>
      <c r="BJ164" s="53"/>
      <c r="BK164" s="53"/>
      <c r="BL164" s="53">
        <v>1</v>
      </c>
      <c r="BM164" s="53"/>
      <c r="BN164" s="53"/>
      <c r="BO164" s="53"/>
      <c r="BP164" s="53"/>
      <c r="BQ164" s="53"/>
      <c r="BR164" s="53"/>
    </row>
    <row r="165" spans="1:70" s="50" customFormat="1" ht="30">
      <c r="A165" s="53">
        <v>164</v>
      </c>
      <c r="B165" s="3" t="s">
        <v>10</v>
      </c>
      <c r="C165" s="53" t="s">
        <v>2178</v>
      </c>
      <c r="D165" s="3" t="s">
        <v>2683</v>
      </c>
      <c r="E165" s="3">
        <v>22553044</v>
      </c>
      <c r="F165" s="3" t="s">
        <v>2684</v>
      </c>
      <c r="G165" s="3" t="s">
        <v>2685</v>
      </c>
      <c r="H165" s="3" t="s">
        <v>2686</v>
      </c>
      <c r="I165" s="3">
        <v>9858751483</v>
      </c>
      <c r="J165" s="321" t="s">
        <v>2645</v>
      </c>
      <c r="K165" s="147">
        <v>9</v>
      </c>
      <c r="L165" s="333" t="s">
        <v>2722</v>
      </c>
      <c r="M165" s="3" t="s">
        <v>1402</v>
      </c>
      <c r="N165" s="3">
        <v>3</v>
      </c>
      <c r="O165" s="3" t="s">
        <v>1403</v>
      </c>
      <c r="P165" s="3" t="s">
        <v>1403</v>
      </c>
      <c r="Q165" s="54" t="s">
        <v>36</v>
      </c>
      <c r="R165" s="3">
        <v>5343435</v>
      </c>
      <c r="S165" s="3">
        <v>2495647.5</v>
      </c>
      <c r="T165" s="3">
        <v>1996518</v>
      </c>
      <c r="U165" s="3">
        <v>499129.5</v>
      </c>
      <c r="V165" s="3">
        <v>2847787.5</v>
      </c>
      <c r="W165" s="3">
        <v>1</v>
      </c>
      <c r="X165" s="3">
        <v>1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1</v>
      </c>
      <c r="AE165" s="3">
        <v>0</v>
      </c>
      <c r="AF165" s="3">
        <v>3</v>
      </c>
      <c r="AG165" s="55"/>
      <c r="AH165" s="68"/>
      <c r="AI165" s="57"/>
      <c r="AJ165" s="57"/>
      <c r="AK165" s="57"/>
      <c r="AL165" s="57"/>
      <c r="AM165" s="55"/>
      <c r="AN165" s="55"/>
      <c r="AO165" s="55"/>
      <c r="AP165" s="306"/>
      <c r="AQ165" s="60">
        <f t="shared" si="23"/>
        <v>0</v>
      </c>
      <c r="AR165" s="60">
        <f t="shared" si="22"/>
        <v>0</v>
      </c>
      <c r="AS165" s="63"/>
      <c r="AT165" s="60" t="s">
        <v>425</v>
      </c>
      <c r="AU165" s="64" t="s">
        <v>173</v>
      </c>
      <c r="AV165" s="53">
        <v>6</v>
      </c>
      <c r="AW165" s="53"/>
      <c r="AX165" s="53"/>
      <c r="AY165" s="53"/>
      <c r="AZ165" s="53"/>
      <c r="BA165" s="53"/>
      <c r="BB165" s="53"/>
      <c r="BC165" s="53"/>
      <c r="BD165" s="53">
        <v>1</v>
      </c>
      <c r="BE165" s="53"/>
      <c r="BF165" s="53"/>
      <c r="BG165" s="53">
        <v>1</v>
      </c>
      <c r="BH165" s="53"/>
      <c r="BI165" s="53"/>
      <c r="BJ165" s="53"/>
      <c r="BK165" s="53"/>
      <c r="BL165" s="53">
        <v>1</v>
      </c>
      <c r="BM165" s="53">
        <v>139</v>
      </c>
      <c r="BN165" s="53">
        <v>18</v>
      </c>
      <c r="BO165" s="53"/>
      <c r="BP165" s="53"/>
      <c r="BQ165" s="53"/>
      <c r="BR165" s="53"/>
    </row>
    <row r="166" spans="1:70" s="50" customFormat="1" ht="30">
      <c r="A166" s="53">
        <v>165</v>
      </c>
      <c r="B166" s="3" t="s">
        <v>10</v>
      </c>
      <c r="C166" s="53" t="s">
        <v>2178</v>
      </c>
      <c r="D166" s="3" t="s">
        <v>2687</v>
      </c>
      <c r="E166" s="3">
        <v>22552045</v>
      </c>
      <c r="F166" s="3" t="s">
        <v>630</v>
      </c>
      <c r="G166" s="3" t="s">
        <v>2688</v>
      </c>
      <c r="H166" s="3" t="s">
        <v>2689</v>
      </c>
      <c r="I166" s="3">
        <v>9749108045</v>
      </c>
      <c r="J166" s="321" t="s">
        <v>2645</v>
      </c>
      <c r="K166" s="147">
        <v>11</v>
      </c>
      <c r="L166" s="333" t="s">
        <v>2726</v>
      </c>
      <c r="M166" s="3" t="s">
        <v>1212</v>
      </c>
      <c r="N166" s="147">
        <v>2</v>
      </c>
      <c r="O166" s="3" t="s">
        <v>45</v>
      </c>
      <c r="P166" s="3" t="s">
        <v>45</v>
      </c>
      <c r="Q166" s="3" t="s">
        <v>9</v>
      </c>
      <c r="R166" s="3">
        <v>3243444</v>
      </c>
      <c r="S166" s="3">
        <v>1471382.95</v>
      </c>
      <c r="T166" s="3">
        <v>1177106.3600000001</v>
      </c>
      <c r="U166" s="3">
        <v>294276.59000000003</v>
      </c>
      <c r="V166" s="3">
        <v>1772061.05</v>
      </c>
      <c r="W166" s="3">
        <v>30</v>
      </c>
      <c r="X166" s="3">
        <v>0</v>
      </c>
      <c r="Y166" s="3">
        <v>30</v>
      </c>
      <c r="Z166" s="3">
        <v>0</v>
      </c>
      <c r="AA166" s="3">
        <v>2</v>
      </c>
      <c r="AB166" s="3">
        <v>0</v>
      </c>
      <c r="AC166" s="3">
        <v>0</v>
      </c>
      <c r="AD166" s="3">
        <v>0</v>
      </c>
      <c r="AE166" s="3">
        <v>28</v>
      </c>
      <c r="AF166" s="3">
        <v>3</v>
      </c>
      <c r="AG166" s="55"/>
      <c r="AH166" s="68"/>
      <c r="AI166" s="57"/>
      <c r="AJ166" s="57"/>
      <c r="AK166" s="57"/>
      <c r="AL166" s="57"/>
      <c r="AM166" s="55"/>
      <c r="AN166" s="55"/>
      <c r="AO166" s="55"/>
      <c r="AP166" s="306"/>
      <c r="AQ166" s="60">
        <f t="shared" si="23"/>
        <v>0</v>
      </c>
      <c r="AR166" s="60">
        <f t="shared" si="22"/>
        <v>0</v>
      </c>
      <c r="AS166" s="63"/>
      <c r="AT166" s="60" t="s">
        <v>425</v>
      </c>
      <c r="AU166" s="64" t="s">
        <v>173</v>
      </c>
      <c r="AV166" s="53">
        <v>7.1</v>
      </c>
      <c r="AW166" s="53">
        <v>121</v>
      </c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>
        <v>1</v>
      </c>
      <c r="BM166" s="53">
        <v>60</v>
      </c>
      <c r="BN166" s="53">
        <v>5</v>
      </c>
      <c r="BO166" s="53"/>
      <c r="BP166" s="53"/>
      <c r="BQ166" s="53"/>
      <c r="BR166" s="53">
        <v>3</v>
      </c>
    </row>
    <row r="167" spans="1:70" s="50" customFormat="1" ht="30">
      <c r="A167" s="53">
        <v>166</v>
      </c>
      <c r="B167" s="3" t="s">
        <v>10</v>
      </c>
      <c r="C167" s="53" t="s">
        <v>2178</v>
      </c>
      <c r="D167" s="3" t="s">
        <v>2690</v>
      </c>
      <c r="E167" s="3">
        <v>22553046</v>
      </c>
      <c r="F167" s="3" t="s">
        <v>2691</v>
      </c>
      <c r="G167" s="3" t="s">
        <v>2692</v>
      </c>
      <c r="H167" s="3" t="s">
        <v>2693</v>
      </c>
      <c r="I167" s="3">
        <v>9848831957</v>
      </c>
      <c r="J167" s="321" t="s">
        <v>2645</v>
      </c>
      <c r="K167" s="147">
        <v>9</v>
      </c>
      <c r="L167" s="333" t="s">
        <v>2724</v>
      </c>
      <c r="M167" s="3" t="s">
        <v>1402</v>
      </c>
      <c r="N167" s="3">
        <v>3</v>
      </c>
      <c r="O167" s="3" t="s">
        <v>61</v>
      </c>
      <c r="P167" s="3" t="s">
        <v>61</v>
      </c>
      <c r="Q167" s="54" t="s">
        <v>36</v>
      </c>
      <c r="R167" s="3">
        <v>5928051.96</v>
      </c>
      <c r="S167" s="3">
        <v>2475125.98</v>
      </c>
      <c r="T167" s="3">
        <v>1980100.78</v>
      </c>
      <c r="U167" s="3">
        <v>495025.2</v>
      </c>
      <c r="V167" s="3">
        <v>3452925.98</v>
      </c>
      <c r="W167" s="3">
        <v>1</v>
      </c>
      <c r="X167" s="3">
        <v>1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1</v>
      </c>
      <c r="AE167" s="3">
        <v>0</v>
      </c>
      <c r="AF167" s="3">
        <v>3</v>
      </c>
      <c r="AG167" s="55"/>
      <c r="AH167" s="68"/>
      <c r="AI167" s="57"/>
      <c r="AJ167" s="57"/>
      <c r="AK167" s="57"/>
      <c r="AL167" s="57"/>
      <c r="AM167" s="55"/>
      <c r="AN167" s="55"/>
      <c r="AO167" s="55"/>
      <c r="AP167" s="306"/>
      <c r="AQ167" s="60">
        <f t="shared" si="23"/>
        <v>0</v>
      </c>
      <c r="AR167" s="60">
        <f t="shared" si="22"/>
        <v>0</v>
      </c>
      <c r="AS167" s="63"/>
      <c r="AT167" s="60" t="s">
        <v>425</v>
      </c>
      <c r="AU167" s="64"/>
      <c r="AV167" s="53"/>
      <c r="AW167" s="53">
        <v>121.5</v>
      </c>
      <c r="AX167" s="53"/>
      <c r="AY167" s="53"/>
      <c r="AZ167" s="53"/>
      <c r="BA167" s="53"/>
      <c r="BB167" s="53"/>
      <c r="BC167" s="53"/>
      <c r="BD167" s="53">
        <v>1</v>
      </c>
      <c r="BE167" s="53"/>
      <c r="BF167" s="53"/>
      <c r="BG167" s="53">
        <v>1</v>
      </c>
      <c r="BH167" s="53"/>
      <c r="BI167" s="53"/>
      <c r="BJ167" s="53"/>
      <c r="BK167" s="53"/>
      <c r="BL167" s="53">
        <v>2</v>
      </c>
      <c r="BM167" s="53"/>
      <c r="BN167" s="53"/>
      <c r="BO167" s="53"/>
      <c r="BP167" s="53"/>
      <c r="BQ167" s="53"/>
      <c r="BR167" s="53"/>
    </row>
    <row r="168" spans="1:70" s="50" customFormat="1" ht="30">
      <c r="A168" s="53">
        <v>167</v>
      </c>
      <c r="B168" s="3" t="s">
        <v>10</v>
      </c>
      <c r="C168" s="53" t="s">
        <v>2178</v>
      </c>
      <c r="D168" s="3" t="s">
        <v>1339</v>
      </c>
      <c r="E168" s="3">
        <v>22552047</v>
      </c>
      <c r="F168" s="3" t="s">
        <v>2743</v>
      </c>
      <c r="G168" s="3" t="s">
        <v>1376</v>
      </c>
      <c r="H168" s="3" t="s">
        <v>2744</v>
      </c>
      <c r="I168" s="3">
        <v>9848807233</v>
      </c>
      <c r="J168" s="3" t="s">
        <v>2645</v>
      </c>
      <c r="K168" s="3">
        <v>10</v>
      </c>
      <c r="L168" s="3" t="s">
        <v>2326</v>
      </c>
      <c r="M168" s="3" t="s">
        <v>1212</v>
      </c>
      <c r="N168" s="147">
        <v>2</v>
      </c>
      <c r="O168" s="3" t="s">
        <v>1403</v>
      </c>
      <c r="P168" s="3" t="s">
        <v>1403</v>
      </c>
      <c r="Q168" s="3" t="s">
        <v>9</v>
      </c>
      <c r="R168" s="3">
        <v>2198925</v>
      </c>
      <c r="S168" s="3">
        <v>1343526.25</v>
      </c>
      <c r="T168" s="3">
        <v>1074821</v>
      </c>
      <c r="U168" s="3">
        <v>268705.25</v>
      </c>
      <c r="V168" s="3">
        <v>855398.75</v>
      </c>
      <c r="W168" s="3">
        <v>18</v>
      </c>
      <c r="X168" s="3">
        <v>0</v>
      </c>
      <c r="Y168" s="3">
        <v>18</v>
      </c>
      <c r="Z168" s="3">
        <v>0</v>
      </c>
      <c r="AA168" s="3">
        <v>1</v>
      </c>
      <c r="AB168" s="3">
        <v>0</v>
      </c>
      <c r="AC168" s="3">
        <v>0</v>
      </c>
      <c r="AD168" s="3">
        <v>0</v>
      </c>
      <c r="AE168" s="3">
        <v>17</v>
      </c>
      <c r="AF168" s="3">
        <v>3</v>
      </c>
      <c r="AG168" s="55"/>
      <c r="AH168" s="68"/>
      <c r="AI168" s="57"/>
      <c r="AJ168" s="57"/>
      <c r="AK168" s="57"/>
      <c r="AL168" s="57"/>
      <c r="AM168" s="55"/>
      <c r="AN168" s="55"/>
      <c r="AO168" s="55"/>
      <c r="AP168" s="306"/>
      <c r="AQ168" s="60">
        <f t="shared" si="23"/>
        <v>0</v>
      </c>
      <c r="AR168" s="60">
        <f t="shared" si="22"/>
        <v>0</v>
      </c>
      <c r="AS168" s="63"/>
      <c r="AT168" s="60" t="s">
        <v>425</v>
      </c>
      <c r="AU168" s="64"/>
      <c r="AV168" s="53"/>
      <c r="AW168" s="53">
        <v>71</v>
      </c>
      <c r="AX168" s="53"/>
      <c r="AY168" s="53"/>
      <c r="AZ168" s="53"/>
      <c r="BA168" s="53">
        <v>25</v>
      </c>
      <c r="BB168" s="53"/>
      <c r="BC168" s="53"/>
      <c r="BD168" s="53"/>
      <c r="BE168" s="53"/>
      <c r="BF168" s="53"/>
      <c r="BG168" s="53"/>
      <c r="BH168" s="53"/>
      <c r="BI168" s="53"/>
      <c r="BJ168" s="53">
        <v>1500</v>
      </c>
      <c r="BK168" s="53">
        <v>200</v>
      </c>
      <c r="BL168" s="53">
        <v>1</v>
      </c>
      <c r="BM168" s="53">
        <v>75</v>
      </c>
      <c r="BN168" s="53">
        <v>3</v>
      </c>
      <c r="BO168" s="53">
        <v>25</v>
      </c>
      <c r="BP168" s="53"/>
      <c r="BQ168" s="53"/>
      <c r="BR168" s="53"/>
    </row>
    <row r="169" spans="1:70" s="50" customFormat="1" ht="30">
      <c r="A169" s="53">
        <v>168</v>
      </c>
      <c r="B169" s="54" t="s">
        <v>15</v>
      </c>
      <c r="C169" s="53" t="s">
        <v>57</v>
      </c>
      <c r="D169" s="54" t="s">
        <v>756</v>
      </c>
      <c r="E169" s="66">
        <v>15111001</v>
      </c>
      <c r="F169" s="75" t="s">
        <v>944</v>
      </c>
      <c r="G169" s="54" t="s">
        <v>46</v>
      </c>
      <c r="H169" s="59" t="s">
        <v>1113</v>
      </c>
      <c r="I169" s="58">
        <v>98848277540</v>
      </c>
      <c r="J169" s="321" t="s">
        <v>2350</v>
      </c>
      <c r="K169" s="147">
        <v>11</v>
      </c>
      <c r="L169" s="147" t="s">
        <v>2433</v>
      </c>
      <c r="M169" s="53" t="s">
        <v>1227</v>
      </c>
      <c r="N169" s="53">
        <v>1</v>
      </c>
      <c r="O169" s="198" t="s">
        <v>1403</v>
      </c>
      <c r="P169" s="198" t="s">
        <v>1403</v>
      </c>
      <c r="Q169" s="54" t="s">
        <v>9</v>
      </c>
      <c r="R169" s="57">
        <f t="shared" si="31"/>
        <v>832941</v>
      </c>
      <c r="S169" s="60">
        <v>482317</v>
      </c>
      <c r="T169" s="60">
        <f>S169*80%</f>
        <v>385853.60000000003</v>
      </c>
      <c r="U169" s="60">
        <f>S169*20%</f>
        <v>96463.400000000009</v>
      </c>
      <c r="V169" s="60">
        <v>350624</v>
      </c>
      <c r="W169" s="61">
        <f t="shared" si="28"/>
        <v>43</v>
      </c>
      <c r="X169" s="61">
        <f t="shared" si="29"/>
        <v>23</v>
      </c>
      <c r="Y169" s="61">
        <f t="shared" si="30"/>
        <v>20</v>
      </c>
      <c r="Z169" s="3">
        <v>4</v>
      </c>
      <c r="AA169" s="3">
        <v>0</v>
      </c>
      <c r="AB169" s="3">
        <v>3</v>
      </c>
      <c r="AC169" s="3">
        <v>4</v>
      </c>
      <c r="AD169" s="3">
        <v>16</v>
      </c>
      <c r="AE169" s="3">
        <v>16</v>
      </c>
      <c r="AF169" s="62">
        <v>3</v>
      </c>
      <c r="AG169" s="55" t="s">
        <v>198</v>
      </c>
      <c r="AH169" s="305">
        <v>41843</v>
      </c>
      <c r="AI169" s="306">
        <v>78369.600000000006</v>
      </c>
      <c r="AJ169" s="57" t="s">
        <v>199</v>
      </c>
      <c r="AK169" s="305">
        <v>42425</v>
      </c>
      <c r="AL169" s="306">
        <v>276438.52</v>
      </c>
      <c r="AM169" s="55"/>
      <c r="AN169" s="55"/>
      <c r="AO169" s="55"/>
      <c r="AP169" s="306">
        <v>88702.03</v>
      </c>
      <c r="AQ169" s="60">
        <f t="shared" si="23"/>
        <v>354808.12</v>
      </c>
      <c r="AR169" s="60">
        <f t="shared" si="22"/>
        <v>443510.15</v>
      </c>
      <c r="AS169" s="63">
        <f t="shared" si="25"/>
        <v>91.954077919708411</v>
      </c>
      <c r="AT169" s="60" t="s">
        <v>424</v>
      </c>
      <c r="AU169" s="64" t="s">
        <v>173</v>
      </c>
      <c r="AV169" s="53">
        <v>8</v>
      </c>
      <c r="AW169" s="53">
        <v>20</v>
      </c>
      <c r="AX169" s="53"/>
      <c r="AY169" s="53"/>
      <c r="AZ169" s="53">
        <v>8</v>
      </c>
      <c r="BA169" s="53"/>
      <c r="BB169" s="53"/>
      <c r="BC169" s="53"/>
      <c r="BD169" s="53"/>
      <c r="BE169" s="53"/>
      <c r="BF169" s="53"/>
      <c r="BG169" s="53"/>
      <c r="BH169" s="53"/>
      <c r="BI169" s="53"/>
      <c r="BJ169" s="53">
        <v>1800</v>
      </c>
      <c r="BK169" s="53"/>
      <c r="BL169" s="53"/>
      <c r="BM169" s="53">
        <v>20</v>
      </c>
      <c r="BN169" s="53">
        <v>4</v>
      </c>
      <c r="BO169" s="53">
        <v>20</v>
      </c>
      <c r="BP169" s="53"/>
      <c r="BQ169" s="53">
        <v>3</v>
      </c>
      <c r="BR169" s="53"/>
    </row>
    <row r="170" spans="1:70" s="50" customFormat="1" ht="30">
      <c r="A170" s="53">
        <v>169</v>
      </c>
      <c r="B170" s="54" t="s">
        <v>15</v>
      </c>
      <c r="C170" s="53" t="s">
        <v>57</v>
      </c>
      <c r="D170" s="54" t="s">
        <v>757</v>
      </c>
      <c r="E170" s="66">
        <v>15131002</v>
      </c>
      <c r="F170" s="75" t="s">
        <v>955</v>
      </c>
      <c r="G170" s="54" t="s">
        <v>47</v>
      </c>
      <c r="H170" s="59" t="s">
        <v>1114</v>
      </c>
      <c r="I170" s="58"/>
      <c r="J170" s="321" t="s">
        <v>2434</v>
      </c>
      <c r="K170" s="147">
        <v>23</v>
      </c>
      <c r="L170" s="147" t="s">
        <v>314</v>
      </c>
      <c r="M170" s="53" t="s">
        <v>1212</v>
      </c>
      <c r="N170" s="53">
        <v>1</v>
      </c>
      <c r="O170" s="198" t="s">
        <v>1403</v>
      </c>
      <c r="P170" s="198" t="s">
        <v>1403</v>
      </c>
      <c r="Q170" s="54" t="s">
        <v>9</v>
      </c>
      <c r="R170" s="57">
        <f t="shared" si="31"/>
        <v>1515966</v>
      </c>
      <c r="S170" s="60">
        <v>759966</v>
      </c>
      <c r="T170" s="60">
        <f t="shared" ref="T170:T177" si="32">S170*100%</f>
        <v>759966</v>
      </c>
      <c r="U170" s="60"/>
      <c r="V170" s="60">
        <v>756000</v>
      </c>
      <c r="W170" s="61">
        <f t="shared" si="28"/>
        <v>21</v>
      </c>
      <c r="X170" s="61">
        <f t="shared" si="29"/>
        <v>0</v>
      </c>
      <c r="Y170" s="61">
        <f t="shared" si="30"/>
        <v>21</v>
      </c>
      <c r="Z170" s="3">
        <v>0</v>
      </c>
      <c r="AA170" s="3">
        <v>4</v>
      </c>
      <c r="AB170" s="3">
        <v>0</v>
      </c>
      <c r="AC170" s="3">
        <v>8</v>
      </c>
      <c r="AD170" s="3">
        <v>0</v>
      </c>
      <c r="AE170" s="3">
        <v>9</v>
      </c>
      <c r="AF170" s="62">
        <v>3</v>
      </c>
      <c r="AG170" s="55" t="s">
        <v>198</v>
      </c>
      <c r="AH170" s="305">
        <v>41843</v>
      </c>
      <c r="AI170" s="306">
        <v>149780</v>
      </c>
      <c r="AJ170" s="57" t="s">
        <v>199</v>
      </c>
      <c r="AK170" s="305">
        <v>42110</v>
      </c>
      <c r="AL170" s="306">
        <v>241325.6</v>
      </c>
      <c r="AM170" s="55" t="s">
        <v>200</v>
      </c>
      <c r="AN170" s="305">
        <v>42526</v>
      </c>
      <c r="AO170" s="306">
        <v>282561</v>
      </c>
      <c r="AP170" s="306">
        <v>0</v>
      </c>
      <c r="AQ170" s="60">
        <f t="shared" si="23"/>
        <v>673666.6</v>
      </c>
      <c r="AR170" s="60">
        <f t="shared" si="22"/>
        <v>673666.6</v>
      </c>
      <c r="AS170" s="63">
        <f t="shared" si="25"/>
        <v>88.644307771663463</v>
      </c>
      <c r="AT170" s="60" t="s">
        <v>424</v>
      </c>
      <c r="AU170" s="64" t="s">
        <v>173</v>
      </c>
      <c r="AV170" s="53">
        <v>8.4</v>
      </c>
      <c r="AW170" s="53">
        <v>103.6</v>
      </c>
      <c r="AX170" s="53"/>
      <c r="AY170" s="53"/>
      <c r="AZ170" s="53">
        <v>8.4</v>
      </c>
      <c r="BA170" s="53"/>
      <c r="BB170" s="53"/>
      <c r="BC170" s="53"/>
      <c r="BD170" s="53"/>
      <c r="BE170" s="53"/>
      <c r="BF170" s="53"/>
      <c r="BG170" s="53"/>
      <c r="BH170" s="53"/>
      <c r="BI170" s="53"/>
      <c r="BJ170" s="53">
        <v>1440</v>
      </c>
      <c r="BK170" s="53"/>
      <c r="BL170" s="53"/>
      <c r="BM170" s="53">
        <v>52</v>
      </c>
      <c r="BN170" s="53">
        <v>3</v>
      </c>
      <c r="BO170" s="53">
        <v>21</v>
      </c>
      <c r="BP170" s="53"/>
      <c r="BQ170" s="53"/>
      <c r="BR170" s="53"/>
    </row>
    <row r="171" spans="1:70" s="50" customFormat="1" ht="30">
      <c r="A171" s="53">
        <v>170</v>
      </c>
      <c r="B171" s="54" t="s">
        <v>15</v>
      </c>
      <c r="C171" s="53" t="s">
        <v>57</v>
      </c>
      <c r="D171" s="54" t="s">
        <v>758</v>
      </c>
      <c r="E171" s="66">
        <v>15131003</v>
      </c>
      <c r="F171" s="75" t="s">
        <v>956</v>
      </c>
      <c r="G171" s="54" t="s">
        <v>1030</v>
      </c>
      <c r="H171" s="59" t="s">
        <v>1115</v>
      </c>
      <c r="I171" s="58">
        <v>9844857484</v>
      </c>
      <c r="J171" s="321" t="s">
        <v>2434</v>
      </c>
      <c r="K171" s="147">
        <v>14</v>
      </c>
      <c r="L171" s="147" t="s">
        <v>2435</v>
      </c>
      <c r="M171" s="53" t="s">
        <v>1212</v>
      </c>
      <c r="N171" s="53">
        <v>1</v>
      </c>
      <c r="O171" s="198" t="s">
        <v>1403</v>
      </c>
      <c r="P171" s="198" t="s">
        <v>1403</v>
      </c>
      <c r="Q171" s="54" t="s">
        <v>9</v>
      </c>
      <c r="R171" s="57">
        <f t="shared" si="31"/>
        <v>1206066</v>
      </c>
      <c r="S171" s="60">
        <v>635416</v>
      </c>
      <c r="T171" s="60">
        <f t="shared" si="32"/>
        <v>635416</v>
      </c>
      <c r="U171" s="60"/>
      <c r="V171" s="60">
        <v>570650</v>
      </c>
      <c r="W171" s="61">
        <f t="shared" si="28"/>
        <v>21</v>
      </c>
      <c r="X171" s="61">
        <f t="shared" si="29"/>
        <v>2</v>
      </c>
      <c r="Y171" s="61">
        <f t="shared" si="30"/>
        <v>19</v>
      </c>
      <c r="Z171" s="3">
        <v>1</v>
      </c>
      <c r="AA171" s="3">
        <v>6</v>
      </c>
      <c r="AB171" s="3">
        <v>0</v>
      </c>
      <c r="AC171" s="3">
        <v>9</v>
      </c>
      <c r="AD171" s="3">
        <v>1</v>
      </c>
      <c r="AE171" s="3">
        <v>4</v>
      </c>
      <c r="AF171" s="62">
        <v>3</v>
      </c>
      <c r="AG171" s="55" t="s">
        <v>198</v>
      </c>
      <c r="AH171" s="305">
        <v>41843</v>
      </c>
      <c r="AI171" s="306">
        <v>125480</v>
      </c>
      <c r="AJ171" s="57" t="s">
        <v>199</v>
      </c>
      <c r="AK171" s="305">
        <v>42106</v>
      </c>
      <c r="AL171" s="306">
        <v>162980</v>
      </c>
      <c r="AM171" s="55" t="s">
        <v>200</v>
      </c>
      <c r="AN171" s="305">
        <v>42425</v>
      </c>
      <c r="AO171" s="306">
        <v>346956</v>
      </c>
      <c r="AP171" s="306">
        <v>0</v>
      </c>
      <c r="AQ171" s="60">
        <f t="shared" si="23"/>
        <v>635416</v>
      </c>
      <c r="AR171" s="60">
        <f t="shared" si="22"/>
        <v>635416</v>
      </c>
      <c r="AS171" s="63">
        <f t="shared" si="25"/>
        <v>100</v>
      </c>
      <c r="AT171" s="60" t="s">
        <v>424</v>
      </c>
      <c r="AU171" s="64" t="s">
        <v>173</v>
      </c>
      <c r="AV171" s="53">
        <v>3</v>
      </c>
      <c r="AW171" s="53">
        <v>98.5</v>
      </c>
      <c r="AX171" s="53"/>
      <c r="AY171" s="53"/>
      <c r="AZ171" s="53">
        <v>5</v>
      </c>
      <c r="BA171" s="53"/>
      <c r="BB171" s="53"/>
      <c r="BC171" s="53"/>
      <c r="BD171" s="53"/>
      <c r="BE171" s="53"/>
      <c r="BF171" s="53"/>
      <c r="BG171" s="53"/>
      <c r="BH171" s="53"/>
      <c r="BI171" s="53"/>
      <c r="BJ171" s="53" t="s">
        <v>421</v>
      </c>
      <c r="BK171" s="53"/>
      <c r="BL171" s="53"/>
      <c r="BM171" s="53">
        <v>30</v>
      </c>
      <c r="BN171" s="53">
        <v>3</v>
      </c>
      <c r="BO171" s="53"/>
      <c r="BP171" s="53"/>
      <c r="BQ171" s="53"/>
      <c r="BR171" s="53"/>
    </row>
    <row r="172" spans="1:70" s="50" customFormat="1">
      <c r="A172" s="53">
        <v>171</v>
      </c>
      <c r="B172" s="54" t="s">
        <v>15</v>
      </c>
      <c r="C172" s="53" t="s">
        <v>57</v>
      </c>
      <c r="D172" s="54" t="s">
        <v>759</v>
      </c>
      <c r="E172" s="66">
        <v>15131004</v>
      </c>
      <c r="F172" s="75" t="s">
        <v>866</v>
      </c>
      <c r="G172" s="54" t="s">
        <v>48</v>
      </c>
      <c r="H172" s="59" t="s">
        <v>1116</v>
      </c>
      <c r="I172" s="58">
        <v>9844857186</v>
      </c>
      <c r="J172" s="321" t="s">
        <v>2434</v>
      </c>
      <c r="K172" s="147">
        <v>23</v>
      </c>
      <c r="L172" s="147" t="s">
        <v>314</v>
      </c>
      <c r="M172" s="53" t="s">
        <v>1212</v>
      </c>
      <c r="N172" s="53">
        <v>1</v>
      </c>
      <c r="O172" s="54" t="s">
        <v>1403</v>
      </c>
      <c r="P172" s="54" t="s">
        <v>85</v>
      </c>
      <c r="Q172" s="54" t="s">
        <v>9</v>
      </c>
      <c r="R172" s="57">
        <f t="shared" si="31"/>
        <v>424370</v>
      </c>
      <c r="S172" s="60">
        <v>253230</v>
      </c>
      <c r="T172" s="60">
        <f t="shared" si="32"/>
        <v>253230</v>
      </c>
      <c r="U172" s="60"/>
      <c r="V172" s="60">
        <v>171140</v>
      </c>
      <c r="W172" s="61">
        <f t="shared" si="28"/>
        <v>29</v>
      </c>
      <c r="X172" s="61">
        <f t="shared" si="29"/>
        <v>0</v>
      </c>
      <c r="Y172" s="61">
        <f t="shared" si="30"/>
        <v>29</v>
      </c>
      <c r="Z172" s="3">
        <v>0</v>
      </c>
      <c r="AA172" s="3">
        <v>4</v>
      </c>
      <c r="AB172" s="3">
        <v>0</v>
      </c>
      <c r="AC172" s="3">
        <v>0</v>
      </c>
      <c r="AD172" s="3">
        <v>0</v>
      </c>
      <c r="AE172" s="3">
        <v>25</v>
      </c>
      <c r="AF172" s="62">
        <v>3</v>
      </c>
      <c r="AG172" s="55" t="s">
        <v>198</v>
      </c>
      <c r="AH172" s="305">
        <v>41882</v>
      </c>
      <c r="AI172" s="306">
        <v>202584</v>
      </c>
      <c r="AJ172" s="57"/>
      <c r="AK172" s="57"/>
      <c r="AL172" s="57"/>
      <c r="AM172" s="55" t="s">
        <v>200</v>
      </c>
      <c r="AN172" s="305">
        <v>42036</v>
      </c>
      <c r="AO172" s="306">
        <v>50646</v>
      </c>
      <c r="AP172" s="306">
        <v>0</v>
      </c>
      <c r="AQ172" s="60">
        <f t="shared" si="23"/>
        <v>253230</v>
      </c>
      <c r="AR172" s="60">
        <f t="shared" si="22"/>
        <v>253230</v>
      </c>
      <c r="AS172" s="63">
        <f t="shared" si="25"/>
        <v>100</v>
      </c>
      <c r="AT172" s="60" t="s">
        <v>424</v>
      </c>
      <c r="AU172" s="64" t="s">
        <v>173</v>
      </c>
      <c r="AV172" s="53">
        <v>1.47</v>
      </c>
      <c r="AW172" s="53">
        <v>42</v>
      </c>
      <c r="AX172" s="53"/>
      <c r="AY172" s="53"/>
      <c r="AZ172" s="53">
        <v>1.5</v>
      </c>
      <c r="BA172" s="53">
        <v>29</v>
      </c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>
        <v>50</v>
      </c>
      <c r="BN172" s="53">
        <v>2</v>
      </c>
      <c r="BO172" s="53"/>
      <c r="BP172" s="53"/>
      <c r="BQ172" s="53"/>
      <c r="BR172" s="53"/>
    </row>
    <row r="173" spans="1:70" s="50" customFormat="1" ht="30">
      <c r="A173" s="53">
        <v>172</v>
      </c>
      <c r="B173" s="54" t="s">
        <v>15</v>
      </c>
      <c r="C173" s="53" t="s">
        <v>57</v>
      </c>
      <c r="D173" s="54" t="s">
        <v>744</v>
      </c>
      <c r="E173" s="66">
        <v>15131005</v>
      </c>
      <c r="F173" s="75" t="s">
        <v>957</v>
      </c>
      <c r="G173" s="54" t="s">
        <v>49</v>
      </c>
      <c r="H173" s="59" t="s">
        <v>1117</v>
      </c>
      <c r="I173" s="58">
        <v>9868011701</v>
      </c>
      <c r="J173" s="321" t="s">
        <v>2434</v>
      </c>
      <c r="K173" s="147">
        <v>23</v>
      </c>
      <c r="L173" s="147" t="s">
        <v>314</v>
      </c>
      <c r="M173" s="53" t="s">
        <v>1212</v>
      </c>
      <c r="N173" s="53">
        <v>1</v>
      </c>
      <c r="O173" s="198" t="s">
        <v>1403</v>
      </c>
      <c r="P173" s="198" t="s">
        <v>1403</v>
      </c>
      <c r="Q173" s="54" t="s">
        <v>9</v>
      </c>
      <c r="R173" s="57">
        <f t="shared" si="31"/>
        <v>489320</v>
      </c>
      <c r="S173" s="60">
        <v>220820</v>
      </c>
      <c r="T173" s="60">
        <f t="shared" si="32"/>
        <v>220820</v>
      </c>
      <c r="U173" s="60"/>
      <c r="V173" s="60">
        <v>268500</v>
      </c>
      <c r="W173" s="61">
        <f t="shared" si="28"/>
        <v>16</v>
      </c>
      <c r="X173" s="61">
        <f t="shared" si="29"/>
        <v>0</v>
      </c>
      <c r="Y173" s="61">
        <f t="shared" si="30"/>
        <v>16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16</v>
      </c>
      <c r="AF173" s="62">
        <v>3</v>
      </c>
      <c r="AG173" s="55" t="s">
        <v>198</v>
      </c>
      <c r="AH173" s="305">
        <v>41971</v>
      </c>
      <c r="AI173" s="306">
        <v>77950</v>
      </c>
      <c r="AJ173" s="57"/>
      <c r="AK173" s="55"/>
      <c r="AL173" s="55"/>
      <c r="AM173" s="55" t="s">
        <v>200</v>
      </c>
      <c r="AN173" s="305">
        <v>42425</v>
      </c>
      <c r="AO173" s="306">
        <v>142670</v>
      </c>
      <c r="AP173" s="306">
        <v>0</v>
      </c>
      <c r="AQ173" s="60">
        <f t="shared" si="23"/>
        <v>220620</v>
      </c>
      <c r="AR173" s="60">
        <f t="shared" si="22"/>
        <v>220620</v>
      </c>
      <c r="AS173" s="63">
        <f t="shared" si="25"/>
        <v>99.909428493795843</v>
      </c>
      <c r="AT173" s="60" t="s">
        <v>424</v>
      </c>
      <c r="AU173" s="64" t="s">
        <v>173</v>
      </c>
      <c r="AV173" s="53">
        <v>2.4</v>
      </c>
      <c r="AW173" s="53">
        <v>11</v>
      </c>
      <c r="AX173" s="53"/>
      <c r="AY173" s="53"/>
      <c r="AZ173" s="53">
        <v>1</v>
      </c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>
        <v>1</v>
      </c>
      <c r="BM173" s="53">
        <v>48</v>
      </c>
      <c r="BN173" s="53">
        <v>2</v>
      </c>
      <c r="BO173" s="53">
        <v>16</v>
      </c>
      <c r="BP173" s="53"/>
      <c r="BQ173" s="53"/>
      <c r="BR173" s="53"/>
    </row>
    <row r="174" spans="1:70" s="50" customFormat="1" ht="30">
      <c r="A174" s="53">
        <v>173</v>
      </c>
      <c r="B174" s="54" t="s">
        <v>15</v>
      </c>
      <c r="C174" s="53" t="s">
        <v>58</v>
      </c>
      <c r="D174" s="54" t="s">
        <v>760</v>
      </c>
      <c r="E174" s="66">
        <v>15341006</v>
      </c>
      <c r="F174" s="75" t="s">
        <v>958</v>
      </c>
      <c r="G174" s="59" t="s">
        <v>231</v>
      </c>
      <c r="H174" s="59" t="s">
        <v>232</v>
      </c>
      <c r="I174" s="58" t="s">
        <v>372</v>
      </c>
      <c r="J174" s="321" t="s">
        <v>2436</v>
      </c>
      <c r="K174" s="147">
        <v>13</v>
      </c>
      <c r="L174" s="147" t="s">
        <v>2437</v>
      </c>
      <c r="M174" s="53" t="s">
        <v>1212</v>
      </c>
      <c r="N174" s="53">
        <v>1</v>
      </c>
      <c r="O174" s="198" t="s">
        <v>1403</v>
      </c>
      <c r="P174" s="198" t="s">
        <v>1403</v>
      </c>
      <c r="Q174" s="54" t="s">
        <v>9</v>
      </c>
      <c r="R174" s="57">
        <f t="shared" si="31"/>
        <v>599850</v>
      </c>
      <c r="S174" s="60">
        <v>389850</v>
      </c>
      <c r="T174" s="60">
        <f t="shared" si="32"/>
        <v>389850</v>
      </c>
      <c r="U174" s="60"/>
      <c r="V174" s="60">
        <v>210000</v>
      </c>
      <c r="W174" s="61">
        <f t="shared" si="28"/>
        <v>21</v>
      </c>
      <c r="X174" s="61">
        <f t="shared" si="29"/>
        <v>3</v>
      </c>
      <c r="Y174" s="61">
        <f t="shared" si="30"/>
        <v>18</v>
      </c>
      <c r="Z174" s="3">
        <v>0</v>
      </c>
      <c r="AA174" s="3">
        <v>4</v>
      </c>
      <c r="AB174" s="3">
        <v>0</v>
      </c>
      <c r="AC174" s="3">
        <v>0</v>
      </c>
      <c r="AD174" s="3">
        <v>3</v>
      </c>
      <c r="AE174" s="3">
        <v>14</v>
      </c>
      <c r="AF174" s="62">
        <v>3</v>
      </c>
      <c r="AG174" s="55" t="s">
        <v>198</v>
      </c>
      <c r="AH174" s="305">
        <v>41994</v>
      </c>
      <c r="AI174" s="306">
        <v>77170</v>
      </c>
      <c r="AJ174" s="57" t="s">
        <v>199</v>
      </c>
      <c r="AK174" s="305">
        <v>42166</v>
      </c>
      <c r="AL174" s="306">
        <v>102130</v>
      </c>
      <c r="AM174" s="55" t="s">
        <v>200</v>
      </c>
      <c r="AN174" s="305">
        <v>42372</v>
      </c>
      <c r="AO174" s="306">
        <v>185590.02</v>
      </c>
      <c r="AP174" s="306">
        <v>0</v>
      </c>
      <c r="AQ174" s="60">
        <f t="shared" si="23"/>
        <v>364890.02</v>
      </c>
      <c r="AR174" s="60">
        <f t="shared" si="22"/>
        <v>364890.02</v>
      </c>
      <c r="AS174" s="63">
        <f t="shared" si="25"/>
        <v>93.597542644606904</v>
      </c>
      <c r="AT174" s="60" t="s">
        <v>424</v>
      </c>
      <c r="AU174" s="64" t="s">
        <v>173</v>
      </c>
      <c r="AV174" s="53">
        <v>10</v>
      </c>
      <c r="AW174" s="53">
        <v>339</v>
      </c>
      <c r="AX174" s="53"/>
      <c r="AY174" s="53"/>
      <c r="AZ174" s="53">
        <v>15</v>
      </c>
      <c r="BA174" s="53"/>
      <c r="BB174" s="53"/>
      <c r="BC174" s="53"/>
      <c r="BD174" s="53"/>
      <c r="BE174" s="53"/>
      <c r="BF174" s="53"/>
      <c r="BG174" s="53"/>
      <c r="BH174" s="53"/>
      <c r="BI174" s="53"/>
      <c r="BJ174" s="53">
        <v>1000</v>
      </c>
      <c r="BK174" s="53"/>
      <c r="BL174" s="53">
        <v>1</v>
      </c>
      <c r="BM174" s="53">
        <v>105</v>
      </c>
      <c r="BN174" s="53">
        <v>2</v>
      </c>
      <c r="BO174" s="53">
        <v>21</v>
      </c>
      <c r="BP174" s="53"/>
      <c r="BQ174" s="53"/>
      <c r="BR174" s="53"/>
    </row>
    <row r="175" spans="1:70" s="50" customFormat="1" ht="30">
      <c r="A175" s="53">
        <v>174</v>
      </c>
      <c r="B175" s="54" t="s">
        <v>15</v>
      </c>
      <c r="C175" s="53" t="s">
        <v>58</v>
      </c>
      <c r="D175" s="54" t="s">
        <v>761</v>
      </c>
      <c r="E175" s="66">
        <v>15241007</v>
      </c>
      <c r="F175" s="75" t="s">
        <v>898</v>
      </c>
      <c r="G175" s="59" t="s">
        <v>233</v>
      </c>
      <c r="H175" s="59" t="s">
        <v>1118</v>
      </c>
      <c r="I175" s="58" t="s">
        <v>373</v>
      </c>
      <c r="J175" s="321" t="s">
        <v>2415</v>
      </c>
      <c r="K175" s="147">
        <v>11</v>
      </c>
      <c r="L175" s="147" t="s">
        <v>2364</v>
      </c>
      <c r="M175" s="53" t="s">
        <v>1212</v>
      </c>
      <c r="N175" s="53">
        <v>1</v>
      </c>
      <c r="O175" s="54" t="s">
        <v>61</v>
      </c>
      <c r="P175" s="54" t="s">
        <v>61</v>
      </c>
      <c r="Q175" s="54" t="s">
        <v>9</v>
      </c>
      <c r="R175" s="57">
        <f t="shared" si="31"/>
        <v>1753567</v>
      </c>
      <c r="S175" s="60">
        <v>599500</v>
      </c>
      <c r="T175" s="60">
        <f t="shared" si="32"/>
        <v>599500</v>
      </c>
      <c r="U175" s="60"/>
      <c r="V175" s="60">
        <v>1154067</v>
      </c>
      <c r="W175" s="61">
        <f t="shared" si="28"/>
        <v>20</v>
      </c>
      <c r="X175" s="61">
        <f t="shared" si="29"/>
        <v>0</v>
      </c>
      <c r="Y175" s="61">
        <f t="shared" si="30"/>
        <v>20</v>
      </c>
      <c r="Z175" s="3">
        <v>0</v>
      </c>
      <c r="AA175" s="3">
        <v>6</v>
      </c>
      <c r="AB175" s="3">
        <v>0</v>
      </c>
      <c r="AC175" s="3">
        <v>0</v>
      </c>
      <c r="AD175" s="3">
        <v>0</v>
      </c>
      <c r="AE175" s="3">
        <v>14</v>
      </c>
      <c r="AF175" s="62">
        <v>3</v>
      </c>
      <c r="AG175" s="55" t="s">
        <v>198</v>
      </c>
      <c r="AH175" s="305">
        <v>41989</v>
      </c>
      <c r="AI175" s="306">
        <v>119900</v>
      </c>
      <c r="AJ175" s="57" t="s">
        <v>199</v>
      </c>
      <c r="AK175" s="305">
        <v>42201</v>
      </c>
      <c r="AL175" s="306">
        <v>467100</v>
      </c>
      <c r="AM175" s="55" t="s">
        <v>200</v>
      </c>
      <c r="AN175" s="308">
        <v>42801</v>
      </c>
      <c r="AO175" s="3">
        <v>8500</v>
      </c>
      <c r="AP175" s="306">
        <v>0</v>
      </c>
      <c r="AQ175" s="60">
        <f t="shared" si="23"/>
        <v>595500</v>
      </c>
      <c r="AR175" s="60">
        <f t="shared" si="22"/>
        <v>595500</v>
      </c>
      <c r="AS175" s="63">
        <f t="shared" si="25"/>
        <v>99.332777314428682</v>
      </c>
      <c r="AT175" s="60" t="s">
        <v>424</v>
      </c>
      <c r="AU175" s="64" t="s">
        <v>173</v>
      </c>
      <c r="AV175" s="53">
        <f>166/20</f>
        <v>8.3000000000000007</v>
      </c>
      <c r="AW175" s="53">
        <v>124.5</v>
      </c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</row>
    <row r="176" spans="1:70" s="50" customFormat="1" ht="30">
      <c r="A176" s="53">
        <v>175</v>
      </c>
      <c r="B176" s="54" t="s">
        <v>15</v>
      </c>
      <c r="C176" s="53" t="s">
        <v>58</v>
      </c>
      <c r="D176" s="54" t="s">
        <v>762</v>
      </c>
      <c r="E176" s="66">
        <v>15241008</v>
      </c>
      <c r="F176" s="75" t="s">
        <v>959</v>
      </c>
      <c r="G176" s="59" t="s">
        <v>234</v>
      </c>
      <c r="H176" s="59" t="s">
        <v>235</v>
      </c>
      <c r="I176" s="58"/>
      <c r="J176" s="321" t="s">
        <v>2394</v>
      </c>
      <c r="K176" s="147">
        <v>11</v>
      </c>
      <c r="L176" s="147" t="s">
        <v>329</v>
      </c>
      <c r="M176" s="53" t="s">
        <v>1212</v>
      </c>
      <c r="N176" s="53">
        <v>1</v>
      </c>
      <c r="O176" s="54" t="s">
        <v>38</v>
      </c>
      <c r="P176" s="54" t="s">
        <v>1404</v>
      </c>
      <c r="Q176" s="200" t="s">
        <v>1405</v>
      </c>
      <c r="R176" s="57">
        <f t="shared" si="31"/>
        <v>1223855</v>
      </c>
      <c r="S176" s="60">
        <v>574355</v>
      </c>
      <c r="T176" s="60">
        <f t="shared" si="32"/>
        <v>574355</v>
      </c>
      <c r="U176" s="60"/>
      <c r="V176" s="60">
        <v>649500</v>
      </c>
      <c r="W176" s="61">
        <f t="shared" si="28"/>
        <v>28</v>
      </c>
      <c r="X176" s="61">
        <f t="shared" si="29"/>
        <v>2</v>
      </c>
      <c r="Y176" s="61">
        <f t="shared" si="30"/>
        <v>26</v>
      </c>
      <c r="Z176" s="3">
        <v>1</v>
      </c>
      <c r="AA176" s="3">
        <v>8</v>
      </c>
      <c r="AB176" s="3">
        <v>0</v>
      </c>
      <c r="AC176" s="3">
        <v>1</v>
      </c>
      <c r="AD176" s="3">
        <v>1</v>
      </c>
      <c r="AE176" s="3">
        <v>17</v>
      </c>
      <c r="AF176" s="62">
        <v>3</v>
      </c>
      <c r="AG176" s="55" t="s">
        <v>198</v>
      </c>
      <c r="AH176" s="305">
        <v>42072</v>
      </c>
      <c r="AI176" s="306">
        <v>114871</v>
      </c>
      <c r="AJ176" s="57"/>
      <c r="AK176" s="57"/>
      <c r="AL176" s="57"/>
      <c r="AM176" s="55" t="s">
        <v>200</v>
      </c>
      <c r="AN176" s="305">
        <v>42544</v>
      </c>
      <c r="AO176" s="306">
        <v>421711.61</v>
      </c>
      <c r="AP176" s="306">
        <v>0</v>
      </c>
      <c r="AQ176" s="60">
        <f t="shared" si="23"/>
        <v>536582.61</v>
      </c>
      <c r="AR176" s="60">
        <f t="shared" si="22"/>
        <v>536582.61</v>
      </c>
      <c r="AS176" s="63">
        <f t="shared" si="25"/>
        <v>93.423511591263235</v>
      </c>
      <c r="AT176" s="60" t="s">
        <v>424</v>
      </c>
      <c r="AU176" s="64" t="s">
        <v>173</v>
      </c>
      <c r="AV176" s="53">
        <v>9.5</v>
      </c>
      <c r="AW176" s="53">
        <v>48.75</v>
      </c>
      <c r="AX176" s="53"/>
      <c r="AY176" s="53"/>
      <c r="AZ176" s="53"/>
      <c r="BA176" s="53"/>
      <c r="BB176" s="53"/>
      <c r="BC176" s="53">
        <v>1</v>
      </c>
      <c r="BD176" s="53"/>
      <c r="BE176" s="53"/>
      <c r="BF176" s="53"/>
      <c r="BG176" s="53"/>
      <c r="BH176" s="53"/>
      <c r="BI176" s="53"/>
      <c r="BJ176" s="53"/>
      <c r="BK176" s="53"/>
      <c r="BL176" s="53">
        <v>1</v>
      </c>
      <c r="BM176" s="53"/>
      <c r="BN176" s="53"/>
      <c r="BO176" s="53"/>
      <c r="BP176" s="53"/>
      <c r="BQ176" s="53"/>
      <c r="BR176" s="53"/>
    </row>
    <row r="177" spans="1:70" s="50" customFormat="1" ht="30">
      <c r="A177" s="53">
        <v>176</v>
      </c>
      <c r="B177" s="54" t="s">
        <v>15</v>
      </c>
      <c r="C177" s="53" t="s">
        <v>58</v>
      </c>
      <c r="D177" s="54" t="s">
        <v>761</v>
      </c>
      <c r="E177" s="66">
        <v>15241009</v>
      </c>
      <c r="F177" s="75" t="s">
        <v>899</v>
      </c>
      <c r="G177" s="59" t="s">
        <v>236</v>
      </c>
      <c r="H177" s="59" t="s">
        <v>237</v>
      </c>
      <c r="I177" s="58" t="s">
        <v>374</v>
      </c>
      <c r="J177" s="321" t="s">
        <v>2436</v>
      </c>
      <c r="K177" s="147">
        <v>15</v>
      </c>
      <c r="L177" s="147" t="s">
        <v>2438</v>
      </c>
      <c r="M177" s="53" t="s">
        <v>1212</v>
      </c>
      <c r="N177" s="53">
        <v>1</v>
      </c>
      <c r="O177" s="198" t="s">
        <v>61</v>
      </c>
      <c r="P177" s="198" t="s">
        <v>61</v>
      </c>
      <c r="Q177" s="54" t="s">
        <v>9</v>
      </c>
      <c r="R177" s="57">
        <f t="shared" si="31"/>
        <v>2646010</v>
      </c>
      <c r="S177" s="60">
        <v>984010</v>
      </c>
      <c r="T177" s="60">
        <f t="shared" si="32"/>
        <v>984010</v>
      </c>
      <c r="U177" s="60"/>
      <c r="V177" s="60">
        <v>1662000</v>
      </c>
      <c r="W177" s="61">
        <f t="shared" si="28"/>
        <v>24</v>
      </c>
      <c r="X177" s="61">
        <f t="shared" si="29"/>
        <v>8</v>
      </c>
      <c r="Y177" s="61">
        <f t="shared" si="30"/>
        <v>16</v>
      </c>
      <c r="Z177" s="3">
        <v>0</v>
      </c>
      <c r="AA177" s="3">
        <v>0</v>
      </c>
      <c r="AB177" s="3">
        <v>8</v>
      </c>
      <c r="AC177" s="3">
        <v>16</v>
      </c>
      <c r="AD177" s="3">
        <v>0</v>
      </c>
      <c r="AE177" s="3">
        <v>0</v>
      </c>
      <c r="AF177" s="62">
        <v>3</v>
      </c>
      <c r="AG177" s="55" t="s">
        <v>198</v>
      </c>
      <c r="AH177" s="305">
        <v>41994</v>
      </c>
      <c r="AI177" s="306">
        <v>196802</v>
      </c>
      <c r="AJ177" s="57" t="s">
        <v>199</v>
      </c>
      <c r="AK177" s="305">
        <v>42201</v>
      </c>
      <c r="AL177" s="306">
        <v>721888</v>
      </c>
      <c r="AM177" s="55" t="s">
        <v>200</v>
      </c>
      <c r="AN177" s="305">
        <v>42801</v>
      </c>
      <c r="AO177" s="306">
        <v>53200</v>
      </c>
      <c r="AP177" s="306">
        <v>0</v>
      </c>
      <c r="AQ177" s="60">
        <f t="shared" si="23"/>
        <v>971890</v>
      </c>
      <c r="AR177" s="60">
        <f t="shared" si="22"/>
        <v>971890</v>
      </c>
      <c r="AS177" s="63">
        <f t="shared" si="25"/>
        <v>98.768305200150408</v>
      </c>
      <c r="AT177" s="60" t="s">
        <v>424</v>
      </c>
      <c r="AU177" s="64" t="s">
        <v>173</v>
      </c>
      <c r="AV177" s="53">
        <f>178/20</f>
        <v>8.9</v>
      </c>
      <c r="AW177" s="53">
        <v>267</v>
      </c>
      <c r="AX177" s="53"/>
      <c r="AY177" s="53"/>
      <c r="AZ177" s="53">
        <v>8.9</v>
      </c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>
        <v>1</v>
      </c>
      <c r="BM177" s="53"/>
      <c r="BN177" s="53"/>
      <c r="BO177" s="53"/>
      <c r="BP177" s="53"/>
      <c r="BQ177" s="53"/>
      <c r="BR177" s="53"/>
    </row>
    <row r="178" spans="1:70" s="50" customFormat="1" ht="30">
      <c r="A178" s="53">
        <v>177</v>
      </c>
      <c r="B178" s="54" t="s">
        <v>15</v>
      </c>
      <c r="C178" s="53" t="s">
        <v>58</v>
      </c>
      <c r="D178" s="54" t="s">
        <v>763</v>
      </c>
      <c r="E178" s="66">
        <v>15243010</v>
      </c>
      <c r="F178" s="75" t="s">
        <v>926</v>
      </c>
      <c r="G178" s="54" t="s">
        <v>106</v>
      </c>
      <c r="H178" s="59" t="s">
        <v>1119</v>
      </c>
      <c r="I178" s="58">
        <v>9819512020</v>
      </c>
      <c r="J178" s="321" t="s">
        <v>309</v>
      </c>
      <c r="K178" s="147">
        <v>14</v>
      </c>
      <c r="L178" s="147" t="s">
        <v>314</v>
      </c>
      <c r="M178" s="53" t="s">
        <v>1227</v>
      </c>
      <c r="N178" s="53">
        <v>3</v>
      </c>
      <c r="O178" s="54" t="s">
        <v>1521</v>
      </c>
      <c r="P178" s="54" t="s">
        <v>1521</v>
      </c>
      <c r="Q178" s="54" t="s">
        <v>36</v>
      </c>
      <c r="R178" s="57">
        <f t="shared" si="31"/>
        <v>3144093.3899999997</v>
      </c>
      <c r="S178" s="60">
        <v>1098936</v>
      </c>
      <c r="T178" s="60">
        <f t="shared" ref="T178:T183" si="33">S178*80%</f>
        <v>879148.8</v>
      </c>
      <c r="U178" s="60">
        <f t="shared" ref="U178:U183" si="34">S178*20%</f>
        <v>219787.2</v>
      </c>
      <c r="V178" s="60">
        <v>2045157.39</v>
      </c>
      <c r="W178" s="61">
        <f t="shared" si="28"/>
        <v>55</v>
      </c>
      <c r="X178" s="61">
        <f t="shared" si="29"/>
        <v>22</v>
      </c>
      <c r="Y178" s="61">
        <f t="shared" si="30"/>
        <v>33</v>
      </c>
      <c r="Z178" s="75">
        <v>2</v>
      </c>
      <c r="AA178" s="75">
        <v>3</v>
      </c>
      <c r="AB178" s="75">
        <v>0</v>
      </c>
      <c r="AC178" s="75">
        <v>4</v>
      </c>
      <c r="AD178" s="75">
        <v>20</v>
      </c>
      <c r="AE178" s="75">
        <v>26</v>
      </c>
      <c r="AF178" s="62">
        <v>3</v>
      </c>
      <c r="AG178" s="55" t="s">
        <v>198</v>
      </c>
      <c r="AH178" s="305">
        <v>42134</v>
      </c>
      <c r="AI178" s="306">
        <v>219787</v>
      </c>
      <c r="AJ178" s="57" t="s">
        <v>199</v>
      </c>
      <c r="AK178" s="305">
        <v>42313</v>
      </c>
      <c r="AL178" s="306">
        <v>129585.8</v>
      </c>
      <c r="AM178" s="55"/>
      <c r="AN178" s="55"/>
      <c r="AO178" s="55"/>
      <c r="AP178" s="306">
        <v>87343.2</v>
      </c>
      <c r="AQ178" s="60">
        <f t="shared" si="23"/>
        <v>349372.8</v>
      </c>
      <c r="AR178" s="60">
        <f t="shared" si="22"/>
        <v>436716</v>
      </c>
      <c r="AS178" s="63">
        <f t="shared" si="25"/>
        <v>39.739893860970973</v>
      </c>
      <c r="AT178" s="60" t="s">
        <v>425</v>
      </c>
      <c r="AU178" s="64" t="s">
        <v>173</v>
      </c>
      <c r="AV178" s="53">
        <v>10.15</v>
      </c>
      <c r="AW178" s="53">
        <v>20</v>
      </c>
      <c r="AX178" s="53"/>
      <c r="AY178" s="53"/>
      <c r="AZ178" s="53"/>
      <c r="BA178" s="53"/>
      <c r="BB178" s="53"/>
      <c r="BC178" s="53"/>
      <c r="BD178" s="53">
        <v>1</v>
      </c>
      <c r="BE178" s="53"/>
      <c r="BF178" s="53"/>
      <c r="BG178" s="53">
        <v>1</v>
      </c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</row>
    <row r="179" spans="1:70" s="50" customFormat="1" ht="30">
      <c r="A179" s="53">
        <v>178</v>
      </c>
      <c r="B179" s="54" t="s">
        <v>15</v>
      </c>
      <c r="C179" s="53" t="s">
        <v>58</v>
      </c>
      <c r="D179" s="54" t="s">
        <v>764</v>
      </c>
      <c r="E179" s="66">
        <v>15242011</v>
      </c>
      <c r="F179" s="75" t="s">
        <v>885</v>
      </c>
      <c r="G179" s="54" t="s">
        <v>103</v>
      </c>
      <c r="H179" s="59" t="s">
        <v>571</v>
      </c>
      <c r="I179" s="58">
        <v>9848141527</v>
      </c>
      <c r="J179" s="321" t="s">
        <v>295</v>
      </c>
      <c r="K179" s="147">
        <v>11</v>
      </c>
      <c r="L179" s="147" t="s">
        <v>293</v>
      </c>
      <c r="M179" s="53" t="s">
        <v>1227</v>
      </c>
      <c r="N179" s="53">
        <v>2</v>
      </c>
      <c r="O179" s="54" t="s">
        <v>61</v>
      </c>
      <c r="P179" s="54" t="s">
        <v>61</v>
      </c>
      <c r="Q179" s="54" t="s">
        <v>9</v>
      </c>
      <c r="R179" s="57">
        <f t="shared" si="31"/>
        <v>2139900</v>
      </c>
      <c r="S179" s="60">
        <v>1053935</v>
      </c>
      <c r="T179" s="60">
        <f t="shared" si="33"/>
        <v>843148</v>
      </c>
      <c r="U179" s="60">
        <f t="shared" si="34"/>
        <v>210787</v>
      </c>
      <c r="V179" s="60">
        <v>1085965</v>
      </c>
      <c r="W179" s="61">
        <f t="shared" si="28"/>
        <v>51</v>
      </c>
      <c r="X179" s="61">
        <f t="shared" si="29"/>
        <v>26</v>
      </c>
      <c r="Y179" s="61">
        <f t="shared" si="30"/>
        <v>25</v>
      </c>
      <c r="Z179" s="75">
        <v>3</v>
      </c>
      <c r="AA179" s="75">
        <v>2</v>
      </c>
      <c r="AB179" s="75">
        <v>1</v>
      </c>
      <c r="AC179" s="75">
        <v>1</v>
      </c>
      <c r="AD179" s="75">
        <v>22</v>
      </c>
      <c r="AE179" s="75">
        <v>22</v>
      </c>
      <c r="AF179" s="62">
        <v>3</v>
      </c>
      <c r="AG179" s="55" t="s">
        <v>198</v>
      </c>
      <c r="AH179" s="305">
        <v>42275</v>
      </c>
      <c r="AI179" s="306">
        <v>502101.7</v>
      </c>
      <c r="AJ179" s="57"/>
      <c r="AK179" s="57"/>
      <c r="AL179" s="57"/>
      <c r="AM179" s="55" t="s">
        <v>200</v>
      </c>
      <c r="AN179" s="305">
        <v>42558</v>
      </c>
      <c r="AO179" s="306">
        <v>300365.58</v>
      </c>
      <c r="AP179" s="306">
        <v>200616.82</v>
      </c>
      <c r="AQ179" s="60">
        <f t="shared" si="23"/>
        <v>802467.28</v>
      </c>
      <c r="AR179" s="60">
        <f t="shared" si="22"/>
        <v>1003084.1000000001</v>
      </c>
      <c r="AS179" s="63">
        <f t="shared" si="25"/>
        <v>95.175138884276549</v>
      </c>
      <c r="AT179" s="60" t="s">
        <v>424</v>
      </c>
      <c r="AU179" s="64" t="s">
        <v>173</v>
      </c>
      <c r="AV179" s="53">
        <v>10</v>
      </c>
      <c r="AW179" s="53">
        <v>130.9</v>
      </c>
      <c r="AX179" s="53"/>
      <c r="AY179" s="53"/>
      <c r="AZ179" s="53">
        <v>10</v>
      </c>
      <c r="BA179" s="53"/>
      <c r="BB179" s="53"/>
      <c r="BC179" s="53">
        <v>1</v>
      </c>
      <c r="BD179" s="53"/>
      <c r="BE179" s="53"/>
      <c r="BF179" s="53"/>
      <c r="BG179" s="53"/>
      <c r="BH179" s="53"/>
      <c r="BI179" s="53"/>
      <c r="BJ179" s="53"/>
      <c r="BK179" s="53"/>
      <c r="BL179" s="53">
        <v>1</v>
      </c>
      <c r="BM179" s="53"/>
      <c r="BN179" s="53"/>
      <c r="BO179" s="53"/>
      <c r="BP179" s="53"/>
      <c r="BQ179" s="53"/>
      <c r="BR179" s="53"/>
    </row>
    <row r="180" spans="1:70" s="50" customFormat="1" ht="30">
      <c r="A180" s="53">
        <v>179</v>
      </c>
      <c r="B180" s="54" t="s">
        <v>15</v>
      </c>
      <c r="C180" s="53" t="s">
        <v>58</v>
      </c>
      <c r="D180" s="54" t="s">
        <v>765</v>
      </c>
      <c r="E180" s="66">
        <v>15242012</v>
      </c>
      <c r="F180" s="75" t="s">
        <v>960</v>
      </c>
      <c r="G180" s="54" t="s">
        <v>102</v>
      </c>
      <c r="H180" s="59" t="s">
        <v>369</v>
      </c>
      <c r="I180" s="58">
        <v>9748020670</v>
      </c>
      <c r="J180" s="321" t="s">
        <v>295</v>
      </c>
      <c r="K180" s="147">
        <v>13</v>
      </c>
      <c r="L180" s="147" t="s">
        <v>315</v>
      </c>
      <c r="M180" s="53" t="s">
        <v>1227</v>
      </c>
      <c r="N180" s="53">
        <v>2</v>
      </c>
      <c r="O180" s="198" t="s">
        <v>1403</v>
      </c>
      <c r="P180" s="198" t="s">
        <v>1403</v>
      </c>
      <c r="Q180" s="54" t="s">
        <v>9</v>
      </c>
      <c r="R180" s="57">
        <f t="shared" si="31"/>
        <v>3610464.9</v>
      </c>
      <c r="S180" s="60">
        <v>1867639.19</v>
      </c>
      <c r="T180" s="60">
        <f t="shared" si="33"/>
        <v>1494111.352</v>
      </c>
      <c r="U180" s="60">
        <f t="shared" si="34"/>
        <v>373527.83799999999</v>
      </c>
      <c r="V180" s="60">
        <v>1742825.71</v>
      </c>
      <c r="W180" s="61">
        <f t="shared" si="28"/>
        <v>35</v>
      </c>
      <c r="X180" s="61">
        <f t="shared" si="29"/>
        <v>25</v>
      </c>
      <c r="Y180" s="61">
        <f t="shared" si="30"/>
        <v>10</v>
      </c>
      <c r="Z180" s="3">
        <v>1</v>
      </c>
      <c r="AA180" s="3">
        <v>0</v>
      </c>
      <c r="AB180" s="3">
        <v>0</v>
      </c>
      <c r="AC180" s="3">
        <v>0</v>
      </c>
      <c r="AD180" s="3">
        <v>24</v>
      </c>
      <c r="AE180" s="3">
        <v>10</v>
      </c>
      <c r="AF180" s="62">
        <v>3</v>
      </c>
      <c r="AG180" s="55" t="s">
        <v>198</v>
      </c>
      <c r="AH180" s="305">
        <v>42282</v>
      </c>
      <c r="AI180" s="306">
        <v>1023533.41</v>
      </c>
      <c r="AJ180" s="57"/>
      <c r="AK180" s="305"/>
      <c r="AL180" s="306"/>
      <c r="AM180" s="57" t="s">
        <v>1516</v>
      </c>
      <c r="AN180" s="305">
        <v>42550</v>
      </c>
      <c r="AO180" s="306">
        <v>430834</v>
      </c>
      <c r="AP180" s="306">
        <v>363591.85</v>
      </c>
      <c r="AQ180" s="60">
        <f t="shared" si="23"/>
        <v>1454367.4100000001</v>
      </c>
      <c r="AR180" s="60">
        <f t="shared" si="22"/>
        <v>1817959.2600000002</v>
      </c>
      <c r="AS180" s="63">
        <f t="shared" si="25"/>
        <v>97.339961044616985</v>
      </c>
      <c r="AT180" s="60" t="s">
        <v>424</v>
      </c>
      <c r="AU180" s="64" t="s">
        <v>173</v>
      </c>
      <c r="AV180" s="53">
        <v>5.85</v>
      </c>
      <c r="AW180" s="53">
        <v>135</v>
      </c>
      <c r="AX180" s="53"/>
      <c r="AY180" s="53"/>
      <c r="AZ180" s="53">
        <v>5.85</v>
      </c>
      <c r="BA180" s="53">
        <v>30</v>
      </c>
      <c r="BB180" s="53"/>
      <c r="BC180" s="53"/>
      <c r="BD180" s="53"/>
      <c r="BE180" s="53"/>
      <c r="BF180" s="53"/>
      <c r="BG180" s="53"/>
      <c r="BH180" s="53"/>
      <c r="BI180" s="53"/>
      <c r="BJ180" s="53">
        <v>3500</v>
      </c>
      <c r="BK180" s="53"/>
      <c r="BL180" s="53">
        <v>1</v>
      </c>
      <c r="BM180" s="53">
        <v>50</v>
      </c>
      <c r="BN180" s="53">
        <v>9</v>
      </c>
      <c r="BO180" s="53">
        <v>35</v>
      </c>
      <c r="BP180" s="53"/>
      <c r="BQ180" s="53">
        <v>5</v>
      </c>
      <c r="BR180" s="53">
        <v>1</v>
      </c>
    </row>
    <row r="181" spans="1:70" s="50" customFormat="1" ht="30">
      <c r="A181" s="53">
        <v>180</v>
      </c>
      <c r="B181" s="54" t="s">
        <v>15</v>
      </c>
      <c r="C181" s="53" t="s">
        <v>58</v>
      </c>
      <c r="D181" s="54" t="s">
        <v>766</v>
      </c>
      <c r="E181" s="66">
        <v>15242013</v>
      </c>
      <c r="F181" s="75" t="s">
        <v>961</v>
      </c>
      <c r="G181" s="54" t="s">
        <v>105</v>
      </c>
      <c r="H181" s="59" t="s">
        <v>1120</v>
      </c>
      <c r="I181" s="58">
        <v>9748030062</v>
      </c>
      <c r="J181" s="321" t="s">
        <v>295</v>
      </c>
      <c r="K181" s="147">
        <v>13</v>
      </c>
      <c r="L181" s="147" t="s">
        <v>315</v>
      </c>
      <c r="M181" s="53" t="s">
        <v>1227</v>
      </c>
      <c r="N181" s="53">
        <v>2</v>
      </c>
      <c r="O181" s="198" t="s">
        <v>1403</v>
      </c>
      <c r="P181" s="198" t="s">
        <v>1403</v>
      </c>
      <c r="Q181" s="54" t="s">
        <v>9</v>
      </c>
      <c r="R181" s="57">
        <f t="shared" si="31"/>
        <v>4749262.75</v>
      </c>
      <c r="S181" s="60">
        <v>2395794.09</v>
      </c>
      <c r="T181" s="60">
        <f t="shared" si="33"/>
        <v>1916635.2719999999</v>
      </c>
      <c r="U181" s="60">
        <f t="shared" si="34"/>
        <v>479158.81799999997</v>
      </c>
      <c r="V181" s="60">
        <v>2353468.66</v>
      </c>
      <c r="W181" s="61">
        <f t="shared" si="28"/>
        <v>52</v>
      </c>
      <c r="X181" s="61">
        <f t="shared" si="29"/>
        <v>40</v>
      </c>
      <c r="Y181" s="61">
        <f t="shared" si="30"/>
        <v>12</v>
      </c>
      <c r="Z181" s="3">
        <v>2</v>
      </c>
      <c r="AA181" s="3">
        <v>0</v>
      </c>
      <c r="AB181" s="3">
        <v>0</v>
      </c>
      <c r="AC181" s="3">
        <v>0</v>
      </c>
      <c r="AD181" s="3">
        <v>38</v>
      </c>
      <c r="AE181" s="3">
        <v>12</v>
      </c>
      <c r="AF181" s="62">
        <v>3</v>
      </c>
      <c r="AG181" s="55" t="s">
        <v>470</v>
      </c>
      <c r="AH181" s="305">
        <v>42201</v>
      </c>
      <c r="AI181" s="306">
        <v>1297899.68</v>
      </c>
      <c r="AJ181" s="57"/>
      <c r="AK181" s="305"/>
      <c r="AL181" s="306"/>
      <c r="AM181" s="57" t="s">
        <v>1516</v>
      </c>
      <c r="AN181" s="305">
        <v>42550</v>
      </c>
      <c r="AO181" s="306">
        <v>475242.72</v>
      </c>
      <c r="AP181" s="306">
        <v>443285.6</v>
      </c>
      <c r="AQ181" s="60">
        <f t="shared" si="23"/>
        <v>1773142.4</v>
      </c>
      <c r="AR181" s="60">
        <f t="shared" si="22"/>
        <v>2216428</v>
      </c>
      <c r="AS181" s="63">
        <f t="shared" si="25"/>
        <v>92.513292742950213</v>
      </c>
      <c r="AT181" s="60" t="s">
        <v>424</v>
      </c>
      <c r="AU181" s="64" t="s">
        <v>173</v>
      </c>
      <c r="AV181" s="53">
        <v>9</v>
      </c>
      <c r="AW181" s="53">
        <v>153.6</v>
      </c>
      <c r="AX181" s="53"/>
      <c r="AY181" s="53"/>
      <c r="AZ181" s="53">
        <v>9.75</v>
      </c>
      <c r="BA181" s="53">
        <v>25</v>
      </c>
      <c r="BB181" s="53"/>
      <c r="BC181" s="53">
        <v>1</v>
      </c>
      <c r="BD181" s="53"/>
      <c r="BE181" s="53"/>
      <c r="BF181" s="53"/>
      <c r="BG181" s="53"/>
      <c r="BH181" s="53"/>
      <c r="BI181" s="53"/>
      <c r="BJ181" s="53">
        <v>4000</v>
      </c>
      <c r="BK181" s="53"/>
      <c r="BL181" s="53">
        <v>1</v>
      </c>
      <c r="BM181" s="53">
        <v>50</v>
      </c>
      <c r="BN181" s="53">
        <v>4</v>
      </c>
      <c r="BO181" s="53">
        <v>51</v>
      </c>
      <c r="BP181" s="53"/>
      <c r="BQ181" s="53">
        <v>5</v>
      </c>
      <c r="BR181" s="53">
        <v>2</v>
      </c>
    </row>
    <row r="182" spans="1:70" s="50" customFormat="1" ht="30">
      <c r="A182" s="53">
        <v>181</v>
      </c>
      <c r="B182" s="54" t="s">
        <v>15</v>
      </c>
      <c r="C182" s="53" t="s">
        <v>58</v>
      </c>
      <c r="D182" s="54" t="s">
        <v>767</v>
      </c>
      <c r="E182" s="66">
        <v>15242014</v>
      </c>
      <c r="F182" s="75" t="s">
        <v>886</v>
      </c>
      <c r="G182" s="54" t="s">
        <v>113</v>
      </c>
      <c r="H182" s="59" t="s">
        <v>370</v>
      </c>
      <c r="I182" s="58">
        <v>9858050101</v>
      </c>
      <c r="J182" s="321" t="s">
        <v>309</v>
      </c>
      <c r="K182" s="147">
        <v>15</v>
      </c>
      <c r="L182" s="147" t="s">
        <v>310</v>
      </c>
      <c r="M182" s="53" t="s">
        <v>1227</v>
      </c>
      <c r="N182" s="53">
        <v>2</v>
      </c>
      <c r="O182" s="54" t="s">
        <v>26</v>
      </c>
      <c r="P182" s="54" t="s">
        <v>26</v>
      </c>
      <c r="Q182" s="54" t="s">
        <v>9</v>
      </c>
      <c r="R182" s="57">
        <f t="shared" si="31"/>
        <v>2706750</v>
      </c>
      <c r="S182" s="60">
        <v>1401337.5</v>
      </c>
      <c r="T182" s="60">
        <f t="shared" si="33"/>
        <v>1121070</v>
      </c>
      <c r="U182" s="60">
        <f t="shared" si="34"/>
        <v>280267.5</v>
      </c>
      <c r="V182" s="60">
        <v>1305412.5</v>
      </c>
      <c r="W182" s="61">
        <f t="shared" si="28"/>
        <v>33</v>
      </c>
      <c r="X182" s="61">
        <f t="shared" si="29"/>
        <v>19</v>
      </c>
      <c r="Y182" s="61">
        <f t="shared" si="30"/>
        <v>14</v>
      </c>
      <c r="Z182" s="3">
        <v>0</v>
      </c>
      <c r="AA182" s="3">
        <v>0</v>
      </c>
      <c r="AB182" s="3">
        <v>0</v>
      </c>
      <c r="AC182" s="3">
        <v>0</v>
      </c>
      <c r="AD182" s="3">
        <v>19</v>
      </c>
      <c r="AE182" s="3">
        <v>14</v>
      </c>
      <c r="AF182" s="62">
        <v>3</v>
      </c>
      <c r="AG182" s="53" t="s">
        <v>198</v>
      </c>
      <c r="AH182" s="307">
        <v>42520</v>
      </c>
      <c r="AI182" s="200">
        <v>772320</v>
      </c>
      <c r="AJ182" s="57" t="s">
        <v>199</v>
      </c>
      <c r="AK182" s="308">
        <v>42837</v>
      </c>
      <c r="AL182" s="3">
        <v>8800</v>
      </c>
      <c r="AM182" s="55"/>
      <c r="AN182" s="53"/>
      <c r="AO182" s="55"/>
      <c r="AP182" s="200">
        <f>193080+2200</f>
        <v>195280</v>
      </c>
      <c r="AQ182" s="60">
        <f t="shared" si="23"/>
        <v>781120</v>
      </c>
      <c r="AR182" s="60">
        <f t="shared" si="22"/>
        <v>976400</v>
      </c>
      <c r="AS182" s="63">
        <f t="shared" si="25"/>
        <v>69.67629140018019</v>
      </c>
      <c r="AT182" s="60" t="s">
        <v>424</v>
      </c>
      <c r="AU182" s="64" t="s">
        <v>174</v>
      </c>
      <c r="AV182" s="53">
        <v>300</v>
      </c>
      <c r="AW182" s="53">
        <v>4</v>
      </c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</row>
    <row r="183" spans="1:70" s="50" customFormat="1" ht="30">
      <c r="A183" s="53">
        <v>182</v>
      </c>
      <c r="B183" s="54" t="s">
        <v>15</v>
      </c>
      <c r="C183" s="53" t="s">
        <v>58</v>
      </c>
      <c r="D183" s="54" t="s">
        <v>768</v>
      </c>
      <c r="E183" s="66">
        <v>15242015</v>
      </c>
      <c r="F183" s="75" t="s">
        <v>962</v>
      </c>
      <c r="G183" s="54" t="s">
        <v>104</v>
      </c>
      <c r="H183" s="59" t="s">
        <v>1119</v>
      </c>
      <c r="I183" s="58" t="s">
        <v>375</v>
      </c>
      <c r="J183" s="321" t="s">
        <v>303</v>
      </c>
      <c r="K183" s="147">
        <v>24</v>
      </c>
      <c r="L183" s="147" t="s">
        <v>296</v>
      </c>
      <c r="M183" s="53" t="s">
        <v>1227</v>
      </c>
      <c r="N183" s="53">
        <v>2</v>
      </c>
      <c r="O183" s="198" t="s">
        <v>1403</v>
      </c>
      <c r="P183" s="198" t="s">
        <v>1403</v>
      </c>
      <c r="Q183" s="54" t="s">
        <v>9</v>
      </c>
      <c r="R183" s="57">
        <f t="shared" si="31"/>
        <v>1234845</v>
      </c>
      <c r="S183" s="60">
        <v>564389.25</v>
      </c>
      <c r="T183" s="60">
        <f t="shared" si="33"/>
        <v>451511.4</v>
      </c>
      <c r="U183" s="60">
        <f t="shared" si="34"/>
        <v>112877.85</v>
      </c>
      <c r="V183" s="60">
        <v>670455.75</v>
      </c>
      <c r="W183" s="61">
        <f t="shared" si="28"/>
        <v>55</v>
      </c>
      <c r="X183" s="61">
        <f t="shared" si="29"/>
        <v>0</v>
      </c>
      <c r="Y183" s="61">
        <f t="shared" si="30"/>
        <v>55</v>
      </c>
      <c r="Z183" s="3">
        <v>0</v>
      </c>
      <c r="AA183" s="3">
        <v>3</v>
      </c>
      <c r="AB183" s="3">
        <v>0</v>
      </c>
      <c r="AC183" s="3">
        <v>34</v>
      </c>
      <c r="AD183" s="3">
        <v>0</v>
      </c>
      <c r="AE183" s="3">
        <v>18</v>
      </c>
      <c r="AF183" s="62">
        <v>3</v>
      </c>
      <c r="AG183" s="55" t="s">
        <v>198</v>
      </c>
      <c r="AH183" s="305">
        <v>42275</v>
      </c>
      <c r="AI183" s="306">
        <v>194628.01</v>
      </c>
      <c r="AJ183" s="57"/>
      <c r="AK183" s="305"/>
      <c r="AL183" s="306"/>
      <c r="AM183" s="57" t="s">
        <v>1516</v>
      </c>
      <c r="AN183" s="305">
        <v>42471</v>
      </c>
      <c r="AO183" s="306">
        <v>239589.8</v>
      </c>
      <c r="AP183" s="306">
        <v>108554.45</v>
      </c>
      <c r="AQ183" s="60">
        <f t="shared" si="23"/>
        <v>434217.81</v>
      </c>
      <c r="AR183" s="60">
        <f t="shared" si="22"/>
        <v>542772.26</v>
      </c>
      <c r="AS183" s="63">
        <f t="shared" si="25"/>
        <v>96.169843773601286</v>
      </c>
      <c r="AT183" s="60" t="s">
        <v>424</v>
      </c>
      <c r="AU183" s="64" t="s">
        <v>173</v>
      </c>
      <c r="AV183" s="53">
        <v>9.6</v>
      </c>
      <c r="AW183" s="53">
        <v>92</v>
      </c>
      <c r="AX183" s="53"/>
      <c r="AY183" s="53"/>
      <c r="AZ183" s="53">
        <v>9.6</v>
      </c>
      <c r="BA183" s="53"/>
      <c r="BB183" s="53"/>
      <c r="BC183" s="53"/>
      <c r="BD183" s="53"/>
      <c r="BE183" s="53"/>
      <c r="BF183" s="53"/>
      <c r="BG183" s="53"/>
      <c r="BH183" s="53"/>
      <c r="BI183" s="53"/>
      <c r="BJ183" s="53">
        <v>4800</v>
      </c>
      <c r="BK183" s="53"/>
      <c r="BL183" s="53">
        <v>1</v>
      </c>
      <c r="BM183" s="53"/>
      <c r="BN183" s="53"/>
      <c r="BO183" s="53"/>
      <c r="BP183" s="53"/>
      <c r="BQ183" s="53">
        <v>5</v>
      </c>
      <c r="BR183" s="53"/>
    </row>
    <row r="184" spans="1:70" s="50" customFormat="1" ht="30">
      <c r="A184" s="53">
        <v>183</v>
      </c>
      <c r="B184" s="54" t="s">
        <v>15</v>
      </c>
      <c r="C184" s="53" t="s">
        <v>58</v>
      </c>
      <c r="D184" s="54" t="s">
        <v>209</v>
      </c>
      <c r="E184" s="66">
        <v>15241016</v>
      </c>
      <c r="F184" s="75" t="s">
        <v>210</v>
      </c>
      <c r="G184" s="54" t="s">
        <v>211</v>
      </c>
      <c r="H184" s="59" t="s">
        <v>371</v>
      </c>
      <c r="I184" s="58" t="s">
        <v>376</v>
      </c>
      <c r="J184" s="321" t="s">
        <v>335</v>
      </c>
      <c r="K184" s="147">
        <v>12</v>
      </c>
      <c r="L184" s="147" t="s">
        <v>329</v>
      </c>
      <c r="M184" s="53" t="s">
        <v>1212</v>
      </c>
      <c r="N184" s="53">
        <v>1</v>
      </c>
      <c r="O184" s="54" t="s">
        <v>61</v>
      </c>
      <c r="P184" s="54" t="s">
        <v>61</v>
      </c>
      <c r="Q184" s="54" t="s">
        <v>9</v>
      </c>
      <c r="R184" s="57">
        <f t="shared" si="31"/>
        <v>915760</v>
      </c>
      <c r="S184" s="60">
        <v>449260</v>
      </c>
      <c r="T184" s="60">
        <f>S184</f>
        <v>449260</v>
      </c>
      <c r="U184" s="60"/>
      <c r="V184" s="60">
        <v>466500</v>
      </c>
      <c r="W184" s="61">
        <f t="shared" si="28"/>
        <v>30</v>
      </c>
      <c r="X184" s="61">
        <f t="shared" si="29"/>
        <v>0</v>
      </c>
      <c r="Y184" s="61">
        <f t="shared" si="30"/>
        <v>30</v>
      </c>
      <c r="Z184" s="3">
        <v>0</v>
      </c>
      <c r="AA184" s="3">
        <v>10</v>
      </c>
      <c r="AB184" s="3">
        <v>0</v>
      </c>
      <c r="AC184" s="3">
        <v>0</v>
      </c>
      <c r="AD184" s="3">
        <v>0</v>
      </c>
      <c r="AE184" s="3">
        <v>20</v>
      </c>
      <c r="AF184" s="62">
        <v>3</v>
      </c>
      <c r="AG184" s="55" t="s">
        <v>198</v>
      </c>
      <c r="AH184" s="305">
        <v>42338</v>
      </c>
      <c r="AI184" s="306">
        <v>89852</v>
      </c>
      <c r="AJ184" s="57"/>
      <c r="AK184" s="305"/>
      <c r="AL184" s="306"/>
      <c r="AM184" s="57" t="s">
        <v>1516</v>
      </c>
      <c r="AN184" s="305">
        <v>42550</v>
      </c>
      <c r="AO184" s="306">
        <v>344961.8</v>
      </c>
      <c r="AP184" s="306">
        <v>0</v>
      </c>
      <c r="AQ184" s="60">
        <f t="shared" si="23"/>
        <v>434813.8</v>
      </c>
      <c r="AR184" s="60">
        <f t="shared" si="22"/>
        <v>434813.8</v>
      </c>
      <c r="AS184" s="63">
        <f t="shared" si="25"/>
        <v>96.784445532653692</v>
      </c>
      <c r="AT184" s="60" t="s">
        <v>424</v>
      </c>
      <c r="AU184" s="64" t="s">
        <v>173</v>
      </c>
      <c r="AV184" s="53">
        <v>4</v>
      </c>
      <c r="AW184" s="53">
        <v>142</v>
      </c>
      <c r="AX184" s="53"/>
      <c r="AY184" s="53"/>
      <c r="AZ184" s="53">
        <v>4</v>
      </c>
      <c r="BA184" s="53"/>
      <c r="BB184" s="53"/>
      <c r="BC184" s="53"/>
      <c r="BD184" s="53"/>
      <c r="BE184" s="53"/>
      <c r="BF184" s="53"/>
      <c r="BG184" s="53"/>
      <c r="BH184" s="53"/>
      <c r="BI184" s="53"/>
      <c r="BJ184" s="53">
        <v>1200</v>
      </c>
      <c r="BK184" s="53"/>
      <c r="BL184" s="53"/>
      <c r="BM184" s="53">
        <v>30</v>
      </c>
      <c r="BN184" s="53">
        <v>2</v>
      </c>
      <c r="BO184" s="53"/>
      <c r="BP184" s="53"/>
      <c r="BQ184" s="53">
        <v>1</v>
      </c>
      <c r="BR184" s="53"/>
    </row>
    <row r="185" spans="1:70" s="50" customFormat="1" ht="30">
      <c r="A185" s="53">
        <v>184</v>
      </c>
      <c r="B185" s="54" t="s">
        <v>15</v>
      </c>
      <c r="C185" s="53" t="s">
        <v>478</v>
      </c>
      <c r="D185" s="54" t="s">
        <v>569</v>
      </c>
      <c r="E185" s="53">
        <v>15342017</v>
      </c>
      <c r="F185" s="75" t="s">
        <v>963</v>
      </c>
      <c r="G185" s="54" t="s">
        <v>570</v>
      </c>
      <c r="H185" s="54" t="s">
        <v>571</v>
      </c>
      <c r="I185" s="58">
        <v>9848397765</v>
      </c>
      <c r="J185" s="321" t="s">
        <v>2401</v>
      </c>
      <c r="K185" s="147">
        <v>15</v>
      </c>
      <c r="L185" s="147" t="s">
        <v>1238</v>
      </c>
      <c r="M185" s="53" t="s">
        <v>1227</v>
      </c>
      <c r="N185" s="53">
        <v>2</v>
      </c>
      <c r="O185" s="198" t="s">
        <v>1403</v>
      </c>
      <c r="P185" s="198" t="s">
        <v>1403</v>
      </c>
      <c r="Q185" s="54" t="s">
        <v>9</v>
      </c>
      <c r="R185" s="57">
        <f t="shared" si="31"/>
        <v>5303672.99</v>
      </c>
      <c r="S185" s="60">
        <v>2835706.19</v>
      </c>
      <c r="T185" s="60">
        <f t="shared" ref="T185:T191" si="35">S185*80%</f>
        <v>2268564.952</v>
      </c>
      <c r="U185" s="60">
        <f t="shared" ref="U185:U191" si="36">S185*20%</f>
        <v>567141.23800000001</v>
      </c>
      <c r="V185" s="70">
        <v>2467966.7999999998</v>
      </c>
      <c r="W185" s="61">
        <f t="shared" si="28"/>
        <v>77</v>
      </c>
      <c r="X185" s="61">
        <f t="shared" si="29"/>
        <v>44</v>
      </c>
      <c r="Y185" s="61">
        <f t="shared" si="30"/>
        <v>33</v>
      </c>
      <c r="Z185" s="3">
        <v>0</v>
      </c>
      <c r="AA185" s="3">
        <v>2</v>
      </c>
      <c r="AB185" s="3">
        <v>0</v>
      </c>
      <c r="AC185" s="3">
        <v>0</v>
      </c>
      <c r="AD185" s="3">
        <v>44</v>
      </c>
      <c r="AE185" s="3">
        <v>31</v>
      </c>
      <c r="AF185" s="62">
        <v>3</v>
      </c>
      <c r="AG185" s="55" t="s">
        <v>198</v>
      </c>
      <c r="AH185" s="305">
        <v>42558</v>
      </c>
      <c r="AI185" s="306">
        <v>1869145.86</v>
      </c>
      <c r="AJ185" s="57"/>
      <c r="AK185" s="57"/>
      <c r="AL185" s="57"/>
      <c r="AM185" s="55"/>
      <c r="AN185" s="55"/>
      <c r="AO185" s="55"/>
      <c r="AP185" s="306">
        <v>467286.46</v>
      </c>
      <c r="AQ185" s="60">
        <f t="shared" si="23"/>
        <v>1869145.86</v>
      </c>
      <c r="AR185" s="60">
        <f t="shared" si="22"/>
        <v>2336432.3200000003</v>
      </c>
      <c r="AS185" s="63">
        <f t="shared" si="25"/>
        <v>82.393314520359411</v>
      </c>
      <c r="AT185" s="60" t="s">
        <v>425</v>
      </c>
      <c r="AU185" s="64" t="s">
        <v>173</v>
      </c>
      <c r="AV185" s="53">
        <v>7.71</v>
      </c>
      <c r="AW185" s="53">
        <v>232</v>
      </c>
      <c r="AX185" s="53"/>
      <c r="AY185" s="53"/>
      <c r="AZ185" s="53">
        <v>15.03</v>
      </c>
      <c r="BA185" s="53">
        <v>25</v>
      </c>
      <c r="BB185" s="53"/>
      <c r="BC185" s="53">
        <v>1</v>
      </c>
      <c r="BD185" s="53"/>
      <c r="BE185" s="53"/>
      <c r="BF185" s="53"/>
      <c r="BG185" s="53"/>
      <c r="BH185" s="53"/>
      <c r="BI185" s="53"/>
      <c r="BJ185" s="53">
        <v>5900</v>
      </c>
      <c r="BK185" s="53"/>
      <c r="BL185" s="53">
        <v>6</v>
      </c>
      <c r="BM185" s="53">
        <v>70</v>
      </c>
      <c r="BN185" s="53">
        <v>4</v>
      </c>
      <c r="BO185" s="53">
        <v>30</v>
      </c>
      <c r="BP185" s="53"/>
      <c r="BQ185" s="53">
        <v>6</v>
      </c>
      <c r="BR185" s="53"/>
    </row>
    <row r="186" spans="1:70" s="50" customFormat="1" ht="30">
      <c r="A186" s="53">
        <v>185</v>
      </c>
      <c r="B186" s="54" t="s">
        <v>15</v>
      </c>
      <c r="C186" s="53" t="s">
        <v>478</v>
      </c>
      <c r="D186" s="54" t="s">
        <v>769</v>
      </c>
      <c r="E186" s="53">
        <v>15342018</v>
      </c>
      <c r="F186" s="75" t="s">
        <v>572</v>
      </c>
      <c r="G186" s="54" t="s">
        <v>573</v>
      </c>
      <c r="H186" s="54" t="s">
        <v>1121</v>
      </c>
      <c r="I186" s="58">
        <v>89420646</v>
      </c>
      <c r="J186" s="321" t="s">
        <v>2401</v>
      </c>
      <c r="K186" s="147">
        <v>16</v>
      </c>
      <c r="L186" s="147" t="s">
        <v>2439</v>
      </c>
      <c r="M186" s="53" t="s">
        <v>1227</v>
      </c>
      <c r="N186" s="53">
        <v>2</v>
      </c>
      <c r="O186" s="198" t="s">
        <v>1403</v>
      </c>
      <c r="P186" s="198" t="s">
        <v>1403</v>
      </c>
      <c r="Q186" s="54" t="s">
        <v>9</v>
      </c>
      <c r="R186" s="57">
        <f t="shared" si="31"/>
        <v>11054701.17</v>
      </c>
      <c r="S186" s="60">
        <v>6016968.2599999998</v>
      </c>
      <c r="T186" s="60">
        <f t="shared" si="35"/>
        <v>4813574.608</v>
      </c>
      <c r="U186" s="60">
        <f t="shared" si="36"/>
        <v>1203393.652</v>
      </c>
      <c r="V186" s="70">
        <v>5037732.91</v>
      </c>
      <c r="W186" s="61">
        <f t="shared" si="28"/>
        <v>42</v>
      </c>
      <c r="X186" s="61">
        <f t="shared" si="29"/>
        <v>15</v>
      </c>
      <c r="Y186" s="61">
        <f t="shared" si="30"/>
        <v>27</v>
      </c>
      <c r="Z186" s="3">
        <v>0</v>
      </c>
      <c r="AA186" s="3">
        <v>1</v>
      </c>
      <c r="AB186" s="3">
        <v>0</v>
      </c>
      <c r="AC186" s="3">
        <v>0</v>
      </c>
      <c r="AD186" s="3">
        <v>15</v>
      </c>
      <c r="AE186" s="3">
        <v>26</v>
      </c>
      <c r="AF186" s="62">
        <v>3</v>
      </c>
      <c r="AG186" s="55" t="s">
        <v>198</v>
      </c>
      <c r="AH186" s="305">
        <v>42520</v>
      </c>
      <c r="AI186" s="306">
        <v>4093471.55</v>
      </c>
      <c r="AJ186" s="57"/>
      <c r="AK186" s="57"/>
      <c r="AL186" s="57"/>
      <c r="AM186" s="55"/>
      <c r="AN186" s="55"/>
      <c r="AO186" s="55"/>
      <c r="AP186" s="306">
        <v>1023267.89</v>
      </c>
      <c r="AQ186" s="60">
        <f t="shared" si="23"/>
        <v>4093471.55</v>
      </c>
      <c r="AR186" s="60">
        <f t="shared" ref="AR186:AR249" si="37">AP186+AQ186</f>
        <v>5116739.4399999995</v>
      </c>
      <c r="AS186" s="63">
        <f t="shared" si="25"/>
        <v>85.038498109012778</v>
      </c>
      <c r="AT186" s="60" t="s">
        <v>425</v>
      </c>
      <c r="AU186" s="64" t="s">
        <v>173</v>
      </c>
      <c r="AV186" s="53">
        <v>15.22</v>
      </c>
      <c r="AW186" s="53">
        <v>33.65</v>
      </c>
      <c r="AX186" s="53"/>
      <c r="AY186" s="53"/>
      <c r="AZ186" s="53">
        <v>15.22</v>
      </c>
      <c r="BA186" s="53">
        <v>61</v>
      </c>
      <c r="BB186" s="53"/>
      <c r="BC186" s="53">
        <v>1</v>
      </c>
      <c r="BD186" s="53"/>
      <c r="BE186" s="53"/>
      <c r="BF186" s="53"/>
      <c r="BG186" s="53"/>
      <c r="BH186" s="53"/>
      <c r="BI186" s="53"/>
      <c r="BJ186" s="53">
        <v>4000</v>
      </c>
      <c r="BK186" s="53"/>
      <c r="BL186" s="53">
        <v>2</v>
      </c>
      <c r="BM186" s="53">
        <v>90</v>
      </c>
      <c r="BN186" s="53">
        <v>6</v>
      </c>
      <c r="BO186" s="53"/>
      <c r="BP186" s="53"/>
      <c r="BQ186" s="53">
        <v>3</v>
      </c>
      <c r="BR186" s="53">
        <v>1</v>
      </c>
    </row>
    <row r="187" spans="1:70" s="50" customFormat="1" ht="30">
      <c r="A187" s="53">
        <v>186</v>
      </c>
      <c r="B187" s="54" t="s">
        <v>15</v>
      </c>
      <c r="C187" s="53" t="s">
        <v>478</v>
      </c>
      <c r="D187" s="54" t="s">
        <v>730</v>
      </c>
      <c r="E187" s="53">
        <v>15342019</v>
      </c>
      <c r="F187" s="75" t="s">
        <v>900</v>
      </c>
      <c r="G187" s="75" t="s">
        <v>581</v>
      </c>
      <c r="H187" s="75" t="s">
        <v>588</v>
      </c>
      <c r="I187" s="55" t="s">
        <v>584</v>
      </c>
      <c r="J187" s="321" t="s">
        <v>2440</v>
      </c>
      <c r="K187" s="147">
        <v>13</v>
      </c>
      <c r="L187" s="147" t="s">
        <v>2441</v>
      </c>
      <c r="M187" s="53" t="s">
        <v>1227</v>
      </c>
      <c r="N187" s="53">
        <v>2</v>
      </c>
      <c r="O187" s="198" t="s">
        <v>45</v>
      </c>
      <c r="P187" s="198" t="s">
        <v>45</v>
      </c>
      <c r="Q187" s="54" t="s">
        <v>9</v>
      </c>
      <c r="R187" s="57">
        <f t="shared" si="31"/>
        <v>7584361.5999999996</v>
      </c>
      <c r="S187" s="60">
        <v>3533420.04</v>
      </c>
      <c r="T187" s="60">
        <f t="shared" si="35"/>
        <v>2826736.0320000001</v>
      </c>
      <c r="U187" s="60">
        <f t="shared" si="36"/>
        <v>706684.00800000003</v>
      </c>
      <c r="V187" s="60">
        <v>4050941.56</v>
      </c>
      <c r="W187" s="61">
        <f t="shared" si="28"/>
        <v>55</v>
      </c>
      <c r="X187" s="61">
        <f t="shared" si="29"/>
        <v>25</v>
      </c>
      <c r="Y187" s="61">
        <f t="shared" si="30"/>
        <v>30</v>
      </c>
      <c r="Z187" s="3">
        <v>1</v>
      </c>
      <c r="AA187" s="3">
        <v>2</v>
      </c>
      <c r="AB187" s="3">
        <v>1</v>
      </c>
      <c r="AC187" s="3">
        <v>1</v>
      </c>
      <c r="AD187" s="3">
        <v>23</v>
      </c>
      <c r="AE187" s="3">
        <v>27</v>
      </c>
      <c r="AF187" s="62"/>
      <c r="AG187" s="55" t="s">
        <v>198</v>
      </c>
      <c r="AH187" s="308">
        <v>42696</v>
      </c>
      <c r="AI187" s="3">
        <v>2503194.61</v>
      </c>
      <c r="AJ187" s="57"/>
      <c r="AK187" s="57"/>
      <c r="AL187" s="57"/>
      <c r="AM187" s="55"/>
      <c r="AN187" s="55"/>
      <c r="AO187" s="55"/>
      <c r="AP187" s="306">
        <v>625798.65</v>
      </c>
      <c r="AQ187" s="60">
        <f t="shared" si="23"/>
        <v>2503194.61</v>
      </c>
      <c r="AR187" s="60">
        <f t="shared" si="37"/>
        <v>3128993.26</v>
      </c>
      <c r="AS187" s="63">
        <f t="shared" si="25"/>
        <v>88.554239931236694</v>
      </c>
      <c r="AT187" s="60" t="s">
        <v>425</v>
      </c>
      <c r="AU187" s="64" t="s">
        <v>173</v>
      </c>
      <c r="AV187" s="53">
        <v>12.25</v>
      </c>
      <c r="AW187" s="53">
        <v>16.100000000000001</v>
      </c>
      <c r="AX187" s="53"/>
      <c r="AY187" s="53"/>
      <c r="AZ187" s="53">
        <v>12.25</v>
      </c>
      <c r="BA187" s="53">
        <v>40</v>
      </c>
      <c r="BB187" s="53"/>
      <c r="BC187" s="53">
        <v>1</v>
      </c>
      <c r="BD187" s="53"/>
      <c r="BE187" s="53"/>
      <c r="BF187" s="53"/>
      <c r="BG187" s="53"/>
      <c r="BH187" s="53"/>
      <c r="BI187" s="53"/>
      <c r="BJ187" s="53">
        <v>5500</v>
      </c>
      <c r="BK187" s="53"/>
      <c r="BL187" s="53">
        <v>1</v>
      </c>
      <c r="BM187" s="53">
        <v>120</v>
      </c>
      <c r="BN187" s="53">
        <v>5</v>
      </c>
      <c r="BO187" s="53">
        <v>40</v>
      </c>
      <c r="BP187" s="53"/>
      <c r="BQ187" s="53"/>
      <c r="BR187" s="53">
        <v>3</v>
      </c>
    </row>
    <row r="188" spans="1:70" s="50" customFormat="1">
      <c r="A188" s="53">
        <v>187</v>
      </c>
      <c r="B188" s="54" t="s">
        <v>15</v>
      </c>
      <c r="C188" s="53" t="s">
        <v>478</v>
      </c>
      <c r="D188" s="54" t="s">
        <v>731</v>
      </c>
      <c r="E188" s="53">
        <v>15342020</v>
      </c>
      <c r="F188" s="75" t="s">
        <v>576</v>
      </c>
      <c r="G188" s="75" t="s">
        <v>570</v>
      </c>
      <c r="H188" s="75" t="s">
        <v>1122</v>
      </c>
      <c r="I188" s="55">
        <v>9848211009</v>
      </c>
      <c r="J188" s="321" t="s">
        <v>2440</v>
      </c>
      <c r="K188" s="147">
        <v>15</v>
      </c>
      <c r="L188" s="147" t="s">
        <v>2439</v>
      </c>
      <c r="M188" s="53" t="s">
        <v>1227</v>
      </c>
      <c r="N188" s="53">
        <v>2</v>
      </c>
      <c r="O188" s="198" t="s">
        <v>1403</v>
      </c>
      <c r="P188" s="198" t="s">
        <v>1403</v>
      </c>
      <c r="Q188" s="54" t="s">
        <v>9</v>
      </c>
      <c r="R188" s="57">
        <f t="shared" si="31"/>
        <v>6136821.7699999996</v>
      </c>
      <c r="S188" s="60">
        <v>3275614.15</v>
      </c>
      <c r="T188" s="60">
        <f t="shared" si="35"/>
        <v>2620491.3200000003</v>
      </c>
      <c r="U188" s="60">
        <f t="shared" si="36"/>
        <v>655122.83000000007</v>
      </c>
      <c r="V188" s="60">
        <v>2861207.62</v>
      </c>
      <c r="W188" s="61">
        <f t="shared" si="28"/>
        <v>60</v>
      </c>
      <c r="X188" s="61">
        <f t="shared" si="29"/>
        <v>0</v>
      </c>
      <c r="Y188" s="61">
        <f t="shared" si="30"/>
        <v>60</v>
      </c>
      <c r="Z188" s="3">
        <v>0</v>
      </c>
      <c r="AA188" s="3">
        <v>1</v>
      </c>
      <c r="AB188" s="3">
        <v>0</v>
      </c>
      <c r="AC188" s="3">
        <v>1</v>
      </c>
      <c r="AD188" s="3">
        <v>0</v>
      </c>
      <c r="AE188" s="3">
        <v>58</v>
      </c>
      <c r="AF188" s="62"/>
      <c r="AG188" s="55" t="s">
        <v>198</v>
      </c>
      <c r="AH188" s="305">
        <v>42453</v>
      </c>
      <c r="AI188" s="306">
        <v>600000</v>
      </c>
      <c r="AJ188" s="57" t="s">
        <v>199</v>
      </c>
      <c r="AK188" s="305">
        <v>42566</v>
      </c>
      <c r="AL188" s="306">
        <v>1884312</v>
      </c>
      <c r="AM188" s="55"/>
      <c r="AN188" s="55"/>
      <c r="AO188" s="55"/>
      <c r="AP188" s="3">
        <v>621078</v>
      </c>
      <c r="AQ188" s="60">
        <f t="shared" ref="AQ188:AQ250" si="38">AI188+AL188+AO188</f>
        <v>2484312</v>
      </c>
      <c r="AR188" s="60">
        <f t="shared" si="37"/>
        <v>3105390</v>
      </c>
      <c r="AS188" s="63">
        <f t="shared" si="25"/>
        <v>94.803290552399162</v>
      </c>
      <c r="AT188" s="60" t="s">
        <v>425</v>
      </c>
      <c r="AU188" s="64" t="s">
        <v>173</v>
      </c>
      <c r="AV188" s="53">
        <v>8.5</v>
      </c>
      <c r="AW188" s="53">
        <v>351</v>
      </c>
      <c r="AX188" s="53"/>
      <c r="AY188" s="53"/>
      <c r="AZ188" s="53">
        <v>8.5</v>
      </c>
      <c r="BA188" s="53">
        <v>90</v>
      </c>
      <c r="BB188" s="53"/>
      <c r="BC188" s="53">
        <v>1</v>
      </c>
      <c r="BD188" s="53"/>
      <c r="BE188" s="53"/>
      <c r="BF188" s="53"/>
      <c r="BG188" s="53"/>
      <c r="BH188" s="53"/>
      <c r="BI188" s="53"/>
      <c r="BJ188" s="53">
        <v>2800</v>
      </c>
      <c r="BK188" s="53"/>
      <c r="BL188" s="53">
        <v>2</v>
      </c>
      <c r="BM188" s="53">
        <v>100</v>
      </c>
      <c r="BN188" s="53">
        <v>6</v>
      </c>
      <c r="BO188" s="53">
        <v>60</v>
      </c>
      <c r="BP188" s="53"/>
      <c r="BQ188" s="53">
        <v>4</v>
      </c>
      <c r="BR188" s="53"/>
    </row>
    <row r="189" spans="1:70" s="50" customFormat="1" ht="30">
      <c r="A189" s="53">
        <v>188</v>
      </c>
      <c r="B189" s="54" t="s">
        <v>15</v>
      </c>
      <c r="C189" s="53" t="s">
        <v>478</v>
      </c>
      <c r="D189" s="54" t="s">
        <v>774</v>
      </c>
      <c r="E189" s="53">
        <v>15342021</v>
      </c>
      <c r="F189" s="75" t="s">
        <v>964</v>
      </c>
      <c r="G189" s="75" t="s">
        <v>1031</v>
      </c>
      <c r="H189" s="75" t="s">
        <v>1123</v>
      </c>
      <c r="I189" s="55" t="s">
        <v>585</v>
      </c>
      <c r="J189" s="321" t="s">
        <v>2442</v>
      </c>
      <c r="K189" s="147">
        <v>16</v>
      </c>
      <c r="L189" s="147" t="s">
        <v>2443</v>
      </c>
      <c r="M189" s="53" t="s">
        <v>1227</v>
      </c>
      <c r="N189" s="53">
        <v>2</v>
      </c>
      <c r="O189" s="198" t="s">
        <v>1403</v>
      </c>
      <c r="P189" s="198" t="s">
        <v>1403</v>
      </c>
      <c r="Q189" s="54" t="s">
        <v>9</v>
      </c>
      <c r="R189" s="57">
        <f t="shared" si="31"/>
        <v>11372184.800000001</v>
      </c>
      <c r="S189" s="60">
        <v>5951934.75</v>
      </c>
      <c r="T189" s="60">
        <f t="shared" si="35"/>
        <v>4761547.8</v>
      </c>
      <c r="U189" s="60">
        <f t="shared" si="36"/>
        <v>1190386.95</v>
      </c>
      <c r="V189" s="60">
        <v>5420250.0499999998</v>
      </c>
      <c r="W189" s="61">
        <f t="shared" si="28"/>
        <v>85</v>
      </c>
      <c r="X189" s="61">
        <f t="shared" si="29"/>
        <v>30</v>
      </c>
      <c r="Y189" s="61">
        <f t="shared" si="30"/>
        <v>55</v>
      </c>
      <c r="Z189" s="3">
        <v>5</v>
      </c>
      <c r="AA189" s="3">
        <v>9</v>
      </c>
      <c r="AB189" s="3">
        <v>7</v>
      </c>
      <c r="AC189" s="3">
        <v>12</v>
      </c>
      <c r="AD189" s="3">
        <v>18</v>
      </c>
      <c r="AE189" s="3">
        <v>34</v>
      </c>
      <c r="AF189" s="62"/>
      <c r="AG189" s="55" t="s">
        <v>198</v>
      </c>
      <c r="AH189" s="305">
        <v>42386</v>
      </c>
      <c r="AI189" s="306">
        <v>1190386.95</v>
      </c>
      <c r="AJ189" s="57"/>
      <c r="AK189" s="57"/>
      <c r="AL189" s="57"/>
      <c r="AM189" s="55"/>
      <c r="AN189" s="55"/>
      <c r="AO189" s="55"/>
      <c r="AP189" s="306">
        <v>0</v>
      </c>
      <c r="AQ189" s="60">
        <f t="shared" si="38"/>
        <v>1190386.95</v>
      </c>
      <c r="AR189" s="60">
        <f t="shared" si="37"/>
        <v>1190386.95</v>
      </c>
      <c r="AS189" s="63">
        <f t="shared" si="25"/>
        <v>20</v>
      </c>
      <c r="AT189" s="60" t="s">
        <v>425</v>
      </c>
      <c r="AU189" s="64" t="s">
        <v>173</v>
      </c>
      <c r="AV189" s="53">
        <v>204</v>
      </c>
      <c r="AW189" s="53">
        <v>206.7</v>
      </c>
      <c r="AX189" s="53"/>
      <c r="AY189" s="53"/>
      <c r="AZ189" s="53"/>
      <c r="BA189" s="53">
        <v>87</v>
      </c>
      <c r="BB189" s="53"/>
      <c r="BC189" s="53"/>
      <c r="BD189" s="53"/>
      <c r="BE189" s="53"/>
      <c r="BF189" s="53"/>
      <c r="BG189" s="53"/>
      <c r="BH189" s="53"/>
      <c r="BI189" s="53"/>
      <c r="BJ189" s="53">
        <v>3900</v>
      </c>
      <c r="BK189" s="53"/>
      <c r="BL189" s="53">
        <v>1</v>
      </c>
      <c r="BM189" s="53">
        <v>345</v>
      </c>
      <c r="BN189" s="53">
        <v>12</v>
      </c>
      <c r="BO189" s="53">
        <v>50</v>
      </c>
      <c r="BP189" s="53"/>
      <c r="BQ189" s="53">
        <v>6</v>
      </c>
      <c r="BR189" s="53"/>
    </row>
    <row r="190" spans="1:70" s="50" customFormat="1" ht="30">
      <c r="A190" s="53">
        <v>189</v>
      </c>
      <c r="B190" s="54" t="s">
        <v>15</v>
      </c>
      <c r="C190" s="53" t="s">
        <v>478</v>
      </c>
      <c r="D190" s="54" t="s">
        <v>575</v>
      </c>
      <c r="E190" s="53">
        <v>15342022</v>
      </c>
      <c r="F190" s="75" t="s">
        <v>577</v>
      </c>
      <c r="G190" s="75" t="s">
        <v>582</v>
      </c>
      <c r="H190" s="75" t="s">
        <v>589</v>
      </c>
      <c r="I190" s="55" t="s">
        <v>586</v>
      </c>
      <c r="J190" s="321" t="s">
        <v>2442</v>
      </c>
      <c r="K190" s="147">
        <v>15</v>
      </c>
      <c r="L190" s="147" t="s">
        <v>2439</v>
      </c>
      <c r="M190" s="53" t="s">
        <v>1227</v>
      </c>
      <c r="N190" s="53">
        <v>2</v>
      </c>
      <c r="O190" s="198" t="s">
        <v>1403</v>
      </c>
      <c r="P190" s="198" t="s">
        <v>1403</v>
      </c>
      <c r="Q190" s="54" t="s">
        <v>9</v>
      </c>
      <c r="R190" s="57">
        <f t="shared" si="31"/>
        <v>4402012.2300000004</v>
      </c>
      <c r="S190" s="60">
        <v>2310082.9500000002</v>
      </c>
      <c r="T190" s="60">
        <f t="shared" si="35"/>
        <v>1848066.3600000003</v>
      </c>
      <c r="U190" s="60">
        <f t="shared" si="36"/>
        <v>462016.59000000008</v>
      </c>
      <c r="V190" s="60">
        <v>2091929.28</v>
      </c>
      <c r="W190" s="61">
        <f t="shared" si="28"/>
        <v>72</v>
      </c>
      <c r="X190" s="61">
        <f t="shared" si="29"/>
        <v>5</v>
      </c>
      <c r="Y190" s="61">
        <f t="shared" si="30"/>
        <v>67</v>
      </c>
      <c r="Z190" s="3">
        <v>1</v>
      </c>
      <c r="AA190" s="3">
        <v>7</v>
      </c>
      <c r="AB190" s="3">
        <v>4</v>
      </c>
      <c r="AC190" s="3">
        <v>60</v>
      </c>
      <c r="AD190" s="3">
        <v>0</v>
      </c>
      <c r="AE190" s="3">
        <v>0</v>
      </c>
      <c r="AF190" s="62"/>
      <c r="AG190" s="55" t="s">
        <v>198</v>
      </c>
      <c r="AH190" s="308">
        <v>42696</v>
      </c>
      <c r="AI190" s="3">
        <v>1488232</v>
      </c>
      <c r="AJ190" s="57"/>
      <c r="AK190" s="57"/>
      <c r="AL190" s="57"/>
      <c r="AM190" s="55"/>
      <c r="AN190" s="55"/>
      <c r="AO190" s="55"/>
      <c r="AP190" s="3">
        <v>372058</v>
      </c>
      <c r="AQ190" s="60">
        <f t="shared" si="38"/>
        <v>1488232</v>
      </c>
      <c r="AR190" s="60">
        <f t="shared" si="37"/>
        <v>1860290</v>
      </c>
      <c r="AS190" s="63">
        <f t="shared" si="25"/>
        <v>80.529142903721265</v>
      </c>
      <c r="AT190" s="60" t="s">
        <v>425</v>
      </c>
      <c r="AU190" s="64" t="s">
        <v>173</v>
      </c>
      <c r="AV190" s="53">
        <v>7.5</v>
      </c>
      <c r="AW190" s="53">
        <v>145</v>
      </c>
      <c r="AX190" s="53"/>
      <c r="AY190" s="53"/>
      <c r="AZ190" s="53">
        <v>7.5</v>
      </c>
      <c r="BA190" s="53">
        <v>50</v>
      </c>
      <c r="BB190" s="53"/>
      <c r="BC190" s="53">
        <v>1</v>
      </c>
      <c r="BD190" s="53"/>
      <c r="BE190" s="53"/>
      <c r="BF190" s="53"/>
      <c r="BG190" s="53"/>
      <c r="BH190" s="53"/>
      <c r="BI190" s="53"/>
      <c r="BJ190" s="53">
        <v>4500</v>
      </c>
      <c r="BK190" s="53"/>
      <c r="BL190" s="53">
        <v>1</v>
      </c>
      <c r="BM190" s="53">
        <v>100</v>
      </c>
      <c r="BN190" s="53">
        <v>5</v>
      </c>
      <c r="BO190" s="53">
        <v>30</v>
      </c>
      <c r="BP190" s="53"/>
      <c r="BQ190" s="53">
        <v>3</v>
      </c>
      <c r="BR190" s="53">
        <v>3</v>
      </c>
    </row>
    <row r="191" spans="1:70" s="50" customFormat="1" ht="30">
      <c r="A191" s="53">
        <v>190</v>
      </c>
      <c r="B191" s="54" t="s">
        <v>15</v>
      </c>
      <c r="C191" s="53" t="s">
        <v>478</v>
      </c>
      <c r="D191" s="54" t="s">
        <v>775</v>
      </c>
      <c r="E191" s="65">
        <v>15342023</v>
      </c>
      <c r="F191" s="75" t="s">
        <v>965</v>
      </c>
      <c r="G191" s="75" t="s">
        <v>583</v>
      </c>
      <c r="H191" s="75" t="s">
        <v>590</v>
      </c>
      <c r="I191" s="55" t="s">
        <v>587</v>
      </c>
      <c r="J191" s="321" t="s">
        <v>2442</v>
      </c>
      <c r="K191" s="147">
        <v>16</v>
      </c>
      <c r="L191" s="147" t="s">
        <v>2443</v>
      </c>
      <c r="M191" s="53" t="s">
        <v>1227</v>
      </c>
      <c r="N191" s="53">
        <v>2</v>
      </c>
      <c r="O191" s="198" t="s">
        <v>1403</v>
      </c>
      <c r="P191" s="198" t="s">
        <v>1403</v>
      </c>
      <c r="Q191" s="54" t="s">
        <v>9</v>
      </c>
      <c r="R191" s="57">
        <f t="shared" si="31"/>
        <v>5712088.8499999996</v>
      </c>
      <c r="S191" s="60">
        <v>3082907.75</v>
      </c>
      <c r="T191" s="60">
        <f t="shared" si="35"/>
        <v>2466326.2000000002</v>
      </c>
      <c r="U191" s="60">
        <f t="shared" si="36"/>
        <v>616581.55000000005</v>
      </c>
      <c r="V191" s="60">
        <v>2629181.1</v>
      </c>
      <c r="W191" s="61">
        <f t="shared" si="28"/>
        <v>40</v>
      </c>
      <c r="X191" s="61">
        <f t="shared" si="29"/>
        <v>30</v>
      </c>
      <c r="Y191" s="61">
        <f t="shared" si="30"/>
        <v>10</v>
      </c>
      <c r="Z191" s="3">
        <v>0</v>
      </c>
      <c r="AA191" s="3">
        <v>0</v>
      </c>
      <c r="AB191" s="3">
        <v>0</v>
      </c>
      <c r="AC191" s="3">
        <v>0</v>
      </c>
      <c r="AD191" s="3">
        <v>30</v>
      </c>
      <c r="AE191" s="3">
        <v>10</v>
      </c>
      <c r="AF191" s="62"/>
      <c r="AG191" s="55"/>
      <c r="AH191" s="68"/>
      <c r="AI191" s="57"/>
      <c r="AJ191" s="57"/>
      <c r="AK191" s="57"/>
      <c r="AL191" s="57"/>
      <c r="AM191" s="55"/>
      <c r="AN191" s="55"/>
      <c r="AO191" s="55"/>
      <c r="AP191" s="306">
        <v>0</v>
      </c>
      <c r="AQ191" s="60">
        <f t="shared" si="38"/>
        <v>0</v>
      </c>
      <c r="AR191" s="60">
        <f t="shared" si="37"/>
        <v>0</v>
      </c>
      <c r="AS191" s="63">
        <f t="shared" si="25"/>
        <v>0</v>
      </c>
      <c r="AT191" s="60" t="s">
        <v>425</v>
      </c>
      <c r="AU191" s="64" t="s">
        <v>173</v>
      </c>
      <c r="AV191" s="53">
        <v>6</v>
      </c>
      <c r="AW191" s="53">
        <v>110</v>
      </c>
      <c r="AX191" s="53"/>
      <c r="AY191" s="53"/>
      <c r="AZ191" s="53">
        <v>6</v>
      </c>
      <c r="BA191" s="53">
        <v>30</v>
      </c>
      <c r="BB191" s="53"/>
      <c r="BC191" s="53">
        <v>1</v>
      </c>
      <c r="BD191" s="53"/>
      <c r="BE191" s="53"/>
      <c r="BF191" s="53"/>
      <c r="BG191" s="53"/>
      <c r="BH191" s="53"/>
      <c r="BI191" s="53"/>
      <c r="BJ191" s="53">
        <v>3400</v>
      </c>
      <c r="BK191" s="53"/>
      <c r="BL191" s="53">
        <v>1</v>
      </c>
      <c r="BM191" s="53">
        <v>60</v>
      </c>
      <c r="BN191" s="53">
        <v>6</v>
      </c>
      <c r="BO191" s="53">
        <v>30</v>
      </c>
      <c r="BP191" s="53"/>
      <c r="BQ191" s="53">
        <v>5</v>
      </c>
      <c r="BR191" s="53"/>
    </row>
    <row r="192" spans="1:70" s="50" customFormat="1" ht="30">
      <c r="A192" s="53">
        <v>191</v>
      </c>
      <c r="B192" s="54" t="s">
        <v>15</v>
      </c>
      <c r="C192" s="53" t="s">
        <v>478</v>
      </c>
      <c r="D192" s="54" t="s">
        <v>1245</v>
      </c>
      <c r="E192" s="65">
        <v>15342024</v>
      </c>
      <c r="F192" s="75" t="s">
        <v>1246</v>
      </c>
      <c r="G192" s="75" t="s">
        <v>1247</v>
      </c>
      <c r="H192" s="75" t="s">
        <v>1248</v>
      </c>
      <c r="I192" s="55">
        <v>9844806049</v>
      </c>
      <c r="J192" s="321" t="s">
        <v>2444</v>
      </c>
      <c r="K192" s="147">
        <v>11</v>
      </c>
      <c r="L192" s="147" t="s">
        <v>2445</v>
      </c>
      <c r="M192" s="53" t="s">
        <v>1227</v>
      </c>
      <c r="N192" s="53">
        <v>2</v>
      </c>
      <c r="O192" s="198" t="s">
        <v>1403</v>
      </c>
      <c r="P192" s="198" t="s">
        <v>1403</v>
      </c>
      <c r="Q192" s="54" t="s">
        <v>9</v>
      </c>
      <c r="R192" s="57">
        <f t="shared" si="31"/>
        <v>4026866.0300000003</v>
      </c>
      <c r="S192" s="60">
        <v>2008737.92</v>
      </c>
      <c r="T192" s="60">
        <f>S192*80%</f>
        <v>1606990.3360000001</v>
      </c>
      <c r="U192" s="60">
        <f>S192*20%</f>
        <v>401747.58400000003</v>
      </c>
      <c r="V192" s="60">
        <v>2018128.11</v>
      </c>
      <c r="W192" s="61">
        <f t="shared" si="28"/>
        <v>41</v>
      </c>
      <c r="X192" s="61">
        <f t="shared" si="29"/>
        <v>29</v>
      </c>
      <c r="Y192" s="61">
        <f t="shared" si="30"/>
        <v>12</v>
      </c>
      <c r="Z192" s="3">
        <v>1</v>
      </c>
      <c r="AA192" s="3">
        <v>1</v>
      </c>
      <c r="AB192" s="3">
        <v>8</v>
      </c>
      <c r="AC192" s="3">
        <v>3</v>
      </c>
      <c r="AD192" s="3">
        <v>20</v>
      </c>
      <c r="AE192" s="3">
        <v>8</v>
      </c>
      <c r="AF192" s="62"/>
      <c r="AG192" s="55" t="s">
        <v>198</v>
      </c>
      <c r="AH192" s="305">
        <v>42480</v>
      </c>
      <c r="AI192" s="306">
        <v>401747.58</v>
      </c>
      <c r="AJ192" s="57"/>
      <c r="AK192" s="57"/>
      <c r="AL192" s="57"/>
      <c r="AM192" s="55"/>
      <c r="AN192" s="55"/>
      <c r="AO192" s="55"/>
      <c r="AP192" s="306">
        <v>0</v>
      </c>
      <c r="AQ192" s="60">
        <f t="shared" si="38"/>
        <v>401747.58</v>
      </c>
      <c r="AR192" s="60">
        <f t="shared" si="37"/>
        <v>401747.58</v>
      </c>
      <c r="AS192" s="63">
        <f t="shared" si="25"/>
        <v>19.99999980086999</v>
      </c>
      <c r="AT192" s="60" t="s">
        <v>425</v>
      </c>
      <c r="AU192" s="64" t="s">
        <v>173</v>
      </c>
      <c r="AV192" s="53">
        <v>4</v>
      </c>
      <c r="AW192" s="53">
        <v>100</v>
      </c>
      <c r="AX192" s="53"/>
      <c r="AY192" s="53"/>
      <c r="AZ192" s="53">
        <v>4</v>
      </c>
      <c r="BA192" s="53">
        <v>56</v>
      </c>
      <c r="BB192" s="53"/>
      <c r="BC192" s="53">
        <v>1</v>
      </c>
      <c r="BD192" s="53"/>
      <c r="BE192" s="53"/>
      <c r="BF192" s="53"/>
      <c r="BG192" s="53"/>
      <c r="BH192" s="53"/>
      <c r="BI192" s="53"/>
      <c r="BJ192" s="53">
        <v>4500</v>
      </c>
      <c r="BK192" s="53"/>
      <c r="BL192" s="53">
        <v>1</v>
      </c>
      <c r="BM192" s="53">
        <v>100</v>
      </c>
      <c r="BN192" s="53">
        <v>6</v>
      </c>
      <c r="BO192" s="53">
        <v>50</v>
      </c>
      <c r="BP192" s="53"/>
      <c r="BQ192" s="53"/>
      <c r="BR192" s="53">
        <v>1</v>
      </c>
    </row>
    <row r="193" spans="1:70" s="50" customFormat="1" ht="30">
      <c r="A193" s="53">
        <v>192</v>
      </c>
      <c r="B193" s="54" t="s">
        <v>15</v>
      </c>
      <c r="C193" s="53" t="s">
        <v>478</v>
      </c>
      <c r="D193" s="54" t="s">
        <v>1276</v>
      </c>
      <c r="E193" s="65">
        <v>15342025</v>
      </c>
      <c r="F193" s="75" t="s">
        <v>1277</v>
      </c>
      <c r="G193" s="75" t="s">
        <v>1279</v>
      </c>
      <c r="H193" s="75" t="s">
        <v>1278</v>
      </c>
      <c r="I193" s="55" t="s">
        <v>1280</v>
      </c>
      <c r="J193" s="321" t="s">
        <v>2446</v>
      </c>
      <c r="K193" s="147">
        <v>11</v>
      </c>
      <c r="L193" s="147" t="s">
        <v>2447</v>
      </c>
      <c r="M193" s="53" t="s">
        <v>1227</v>
      </c>
      <c r="N193" s="53">
        <v>2</v>
      </c>
      <c r="O193" s="54" t="s">
        <v>45</v>
      </c>
      <c r="P193" s="54" t="s">
        <v>1518</v>
      </c>
      <c r="Q193" s="54" t="s">
        <v>1405</v>
      </c>
      <c r="R193" s="57">
        <f t="shared" si="31"/>
        <v>5352109</v>
      </c>
      <c r="S193" s="60">
        <v>2407538.75</v>
      </c>
      <c r="T193" s="60">
        <f>S193*80%</f>
        <v>1926031</v>
      </c>
      <c r="U193" s="60">
        <f>S193*20%</f>
        <v>481507.75</v>
      </c>
      <c r="V193" s="60">
        <v>2944570.25</v>
      </c>
      <c r="W193" s="61">
        <f t="shared" si="28"/>
        <v>260</v>
      </c>
      <c r="X193" s="61">
        <f t="shared" si="29"/>
        <v>149</v>
      </c>
      <c r="Y193" s="61">
        <f t="shared" si="30"/>
        <v>111</v>
      </c>
      <c r="Z193" s="3">
        <v>43</v>
      </c>
      <c r="AA193" s="3">
        <v>32</v>
      </c>
      <c r="AB193" s="3">
        <v>39</v>
      </c>
      <c r="AC193" s="3">
        <v>29</v>
      </c>
      <c r="AD193" s="3">
        <v>67</v>
      </c>
      <c r="AE193" s="3">
        <v>50</v>
      </c>
      <c r="AF193" s="62"/>
      <c r="AG193" s="55" t="s">
        <v>198</v>
      </c>
      <c r="AH193" s="308">
        <v>42610</v>
      </c>
      <c r="AI193" s="3">
        <v>823900.8</v>
      </c>
      <c r="AJ193" s="57" t="s">
        <v>199</v>
      </c>
      <c r="AK193" s="308">
        <v>42801</v>
      </c>
      <c r="AL193" s="3">
        <v>1077984.71</v>
      </c>
      <c r="AM193" s="55"/>
      <c r="AN193" s="55"/>
      <c r="AO193" s="55"/>
      <c r="AP193" s="3">
        <v>475271.38</v>
      </c>
      <c r="AQ193" s="60">
        <f t="shared" si="38"/>
        <v>1901885.51</v>
      </c>
      <c r="AR193" s="60">
        <f t="shared" si="37"/>
        <v>2377156.89</v>
      </c>
      <c r="AS193" s="63">
        <f t="shared" si="25"/>
        <v>98.738053125832351</v>
      </c>
      <c r="AT193" s="60" t="s">
        <v>425</v>
      </c>
      <c r="AU193" s="64" t="s">
        <v>173</v>
      </c>
      <c r="AV193" s="53">
        <v>10</v>
      </c>
      <c r="AW193" s="53">
        <v>88</v>
      </c>
      <c r="AX193" s="53"/>
      <c r="AY193" s="53"/>
      <c r="AZ193" s="53">
        <v>10</v>
      </c>
      <c r="BA193" s="53"/>
      <c r="BB193" s="53"/>
      <c r="BC193" s="53">
        <v>1</v>
      </c>
      <c r="BD193" s="53"/>
      <c r="BE193" s="53">
        <v>15</v>
      </c>
      <c r="BF193" s="53"/>
      <c r="BG193" s="53"/>
      <c r="BH193" s="53"/>
      <c r="BI193" s="53"/>
      <c r="BJ193" s="53">
        <v>7000</v>
      </c>
      <c r="BK193" s="53"/>
      <c r="BL193" s="53">
        <v>2</v>
      </c>
      <c r="BM193" s="53"/>
      <c r="BN193" s="53">
        <v>10</v>
      </c>
      <c r="BO193" s="53"/>
      <c r="BP193" s="53"/>
      <c r="BQ193" s="53">
        <v>4</v>
      </c>
      <c r="BR193" s="53">
        <v>1</v>
      </c>
    </row>
    <row r="194" spans="1:70" s="50" customFormat="1" ht="30">
      <c r="A194" s="53">
        <v>193</v>
      </c>
      <c r="B194" s="54" t="s">
        <v>15</v>
      </c>
      <c r="C194" s="53" t="s">
        <v>478</v>
      </c>
      <c r="D194" s="54" t="s">
        <v>1297</v>
      </c>
      <c r="E194" s="65">
        <v>15342026</v>
      </c>
      <c r="F194" s="75" t="s">
        <v>1298</v>
      </c>
      <c r="G194" s="75" t="s">
        <v>1299</v>
      </c>
      <c r="H194" s="75" t="s">
        <v>1300</v>
      </c>
      <c r="I194" s="55">
        <v>9816577050</v>
      </c>
      <c r="J194" s="321" t="s">
        <v>2448</v>
      </c>
      <c r="K194" s="147">
        <v>11</v>
      </c>
      <c r="L194" s="147" t="s">
        <v>2449</v>
      </c>
      <c r="M194" s="53" t="s">
        <v>1227</v>
      </c>
      <c r="N194" s="53">
        <v>2</v>
      </c>
      <c r="O194" s="54" t="s">
        <v>45</v>
      </c>
      <c r="P194" s="54" t="s">
        <v>1518</v>
      </c>
      <c r="Q194" s="54" t="s">
        <v>1405</v>
      </c>
      <c r="R194" s="57">
        <f t="shared" si="31"/>
        <v>5860598</v>
      </c>
      <c r="S194" s="60">
        <v>1728605.4</v>
      </c>
      <c r="T194" s="60">
        <f>S194*80%</f>
        <v>1382884.32</v>
      </c>
      <c r="U194" s="60">
        <f>S194*20%</f>
        <v>345721.08</v>
      </c>
      <c r="V194" s="60">
        <v>4131992.6</v>
      </c>
      <c r="W194" s="61">
        <f t="shared" si="28"/>
        <v>110</v>
      </c>
      <c r="X194" s="61">
        <f t="shared" si="29"/>
        <v>51</v>
      </c>
      <c r="Y194" s="61">
        <f t="shared" si="30"/>
        <v>59</v>
      </c>
      <c r="Z194" s="3">
        <v>7</v>
      </c>
      <c r="AA194" s="3">
        <v>8</v>
      </c>
      <c r="AB194" s="3">
        <v>4</v>
      </c>
      <c r="AC194" s="3">
        <v>4</v>
      </c>
      <c r="AD194" s="3">
        <v>40</v>
      </c>
      <c r="AE194" s="3">
        <v>47</v>
      </c>
      <c r="AF194" s="62"/>
      <c r="AG194" s="55" t="s">
        <v>198</v>
      </c>
      <c r="AH194" s="305">
        <v>42506</v>
      </c>
      <c r="AI194" s="306">
        <v>345721.08</v>
      </c>
      <c r="AJ194" s="57"/>
      <c r="AK194" s="57"/>
      <c r="AL194" s="57"/>
      <c r="AM194" s="55"/>
      <c r="AN194" s="55"/>
      <c r="AO194" s="55"/>
      <c r="AP194" s="306">
        <v>0</v>
      </c>
      <c r="AQ194" s="60">
        <f t="shared" si="38"/>
        <v>345721.08</v>
      </c>
      <c r="AR194" s="60">
        <f t="shared" si="37"/>
        <v>345721.08</v>
      </c>
      <c r="AS194" s="63">
        <f t="shared" ref="AS194:AS256" si="39">AR194/S194*100</f>
        <v>20</v>
      </c>
      <c r="AT194" s="60" t="s">
        <v>425</v>
      </c>
      <c r="AU194" s="64" t="s">
        <v>173</v>
      </c>
      <c r="AV194" s="53">
        <v>22</v>
      </c>
      <c r="AW194" s="53">
        <v>228</v>
      </c>
      <c r="AX194" s="53"/>
      <c r="AY194" s="53"/>
      <c r="AZ194" s="53">
        <v>22</v>
      </c>
      <c r="BA194" s="53"/>
      <c r="BB194" s="53"/>
      <c r="BC194" s="53"/>
      <c r="BD194" s="53"/>
      <c r="BE194" s="53">
        <v>15</v>
      </c>
      <c r="BF194" s="53"/>
      <c r="BG194" s="53"/>
      <c r="BH194" s="53"/>
      <c r="BI194" s="53"/>
      <c r="BJ194" s="53">
        <v>4200</v>
      </c>
      <c r="BK194" s="53"/>
      <c r="BL194" s="53">
        <v>1</v>
      </c>
      <c r="BM194" s="53"/>
      <c r="BN194" s="53">
        <v>10</v>
      </c>
      <c r="BO194" s="53"/>
      <c r="BP194" s="53"/>
      <c r="BQ194" s="53">
        <v>6</v>
      </c>
      <c r="BR194" s="53"/>
    </row>
    <row r="195" spans="1:70" s="50" customFormat="1">
      <c r="A195" s="53">
        <v>194</v>
      </c>
      <c r="B195" s="54" t="s">
        <v>15</v>
      </c>
      <c r="C195" s="53" t="s">
        <v>1312</v>
      </c>
      <c r="D195" s="200" t="s">
        <v>1442</v>
      </c>
      <c r="E195" s="65">
        <v>15452027</v>
      </c>
      <c r="F195" s="200" t="s">
        <v>1443</v>
      </c>
      <c r="G195" s="200" t="s">
        <v>1451</v>
      </c>
      <c r="H195" s="200" t="s">
        <v>1452</v>
      </c>
      <c r="I195" s="306">
        <v>9868146020</v>
      </c>
      <c r="J195" s="321" t="s">
        <v>2450</v>
      </c>
      <c r="K195" s="147">
        <v>12</v>
      </c>
      <c r="L195" s="147" t="s">
        <v>2451</v>
      </c>
      <c r="M195" s="53" t="s">
        <v>1227</v>
      </c>
      <c r="N195" s="65">
        <v>2</v>
      </c>
      <c r="O195" s="198" t="s">
        <v>26</v>
      </c>
      <c r="P195" s="198" t="s">
        <v>26</v>
      </c>
      <c r="Q195" s="200" t="s">
        <v>9</v>
      </c>
      <c r="R195" s="57">
        <f t="shared" si="31"/>
        <v>5411600</v>
      </c>
      <c r="S195" s="200">
        <v>2322465</v>
      </c>
      <c r="T195" s="200">
        <v>1857972</v>
      </c>
      <c r="U195" s="200">
        <v>464493</v>
      </c>
      <c r="V195" s="200">
        <v>3089135</v>
      </c>
      <c r="W195" s="61">
        <f t="shared" si="28"/>
        <v>60</v>
      </c>
      <c r="X195" s="61">
        <f t="shared" si="29"/>
        <v>37</v>
      </c>
      <c r="Y195" s="61">
        <f t="shared" si="30"/>
        <v>23</v>
      </c>
      <c r="Z195" s="3">
        <v>5</v>
      </c>
      <c r="AA195" s="3">
        <v>2</v>
      </c>
      <c r="AB195" s="3">
        <v>10</v>
      </c>
      <c r="AC195" s="3">
        <v>0</v>
      </c>
      <c r="AD195" s="3">
        <v>22</v>
      </c>
      <c r="AE195" s="3">
        <v>21</v>
      </c>
      <c r="AF195" s="62"/>
      <c r="AG195" s="53" t="s">
        <v>198</v>
      </c>
      <c r="AH195" s="308">
        <v>42722</v>
      </c>
      <c r="AI195" s="3">
        <v>745880</v>
      </c>
      <c r="AJ195" s="57"/>
      <c r="AK195" s="67"/>
      <c r="AL195" s="57"/>
      <c r="AM195" s="55"/>
      <c r="AN195" s="53"/>
      <c r="AO195" s="55"/>
      <c r="AP195" s="306">
        <v>0</v>
      </c>
      <c r="AQ195" s="60">
        <f t="shared" si="38"/>
        <v>745880</v>
      </c>
      <c r="AR195" s="60">
        <f t="shared" si="37"/>
        <v>745880</v>
      </c>
      <c r="AS195" s="63">
        <f t="shared" si="39"/>
        <v>32.115876880814135</v>
      </c>
      <c r="AT195" s="60" t="s">
        <v>425</v>
      </c>
      <c r="AU195" s="64" t="s">
        <v>174</v>
      </c>
      <c r="AV195" s="53">
        <v>600</v>
      </c>
      <c r="AW195" s="53">
        <v>6</v>
      </c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</row>
    <row r="196" spans="1:70" s="50" customFormat="1" ht="30">
      <c r="A196" s="53">
        <v>195</v>
      </c>
      <c r="B196" s="54" t="s">
        <v>15</v>
      </c>
      <c r="C196" s="53" t="s">
        <v>1312</v>
      </c>
      <c r="D196" s="198" t="s">
        <v>1444</v>
      </c>
      <c r="E196" s="65">
        <v>15451028</v>
      </c>
      <c r="F196" s="93" t="s">
        <v>2615</v>
      </c>
      <c r="G196" s="200" t="s">
        <v>1453</v>
      </c>
      <c r="H196" s="200" t="s">
        <v>1454</v>
      </c>
      <c r="I196" s="306">
        <v>9784020422</v>
      </c>
      <c r="J196" s="321" t="s">
        <v>2452</v>
      </c>
      <c r="K196" s="147">
        <v>12</v>
      </c>
      <c r="L196" s="147" t="s">
        <v>2404</v>
      </c>
      <c r="M196" s="53" t="s">
        <v>1212</v>
      </c>
      <c r="N196" s="65">
        <v>1</v>
      </c>
      <c r="O196" s="198" t="s">
        <v>1521</v>
      </c>
      <c r="P196" s="198" t="s">
        <v>1521</v>
      </c>
      <c r="Q196" s="200" t="s">
        <v>9</v>
      </c>
      <c r="R196" s="57">
        <f t="shared" ref="R196:R234" si="40">S196+V196</f>
        <v>2562615</v>
      </c>
      <c r="S196" s="200">
        <v>1054250</v>
      </c>
      <c r="T196" s="200">
        <v>1054250</v>
      </c>
      <c r="U196" s="200"/>
      <c r="V196" s="200">
        <v>1508365</v>
      </c>
      <c r="W196" s="61">
        <f t="shared" si="28"/>
        <v>25</v>
      </c>
      <c r="X196" s="61">
        <f t="shared" si="29"/>
        <v>0</v>
      </c>
      <c r="Y196" s="61">
        <f t="shared" si="30"/>
        <v>25</v>
      </c>
      <c r="Z196" s="3">
        <v>0</v>
      </c>
      <c r="AA196" s="3">
        <v>5</v>
      </c>
      <c r="AB196" s="3">
        <v>0</v>
      </c>
      <c r="AC196" s="3">
        <v>6</v>
      </c>
      <c r="AD196" s="3">
        <v>0</v>
      </c>
      <c r="AE196" s="3">
        <v>14</v>
      </c>
      <c r="AF196" s="62"/>
      <c r="AG196" s="55" t="s">
        <v>198</v>
      </c>
      <c r="AH196" s="305">
        <v>42566</v>
      </c>
      <c r="AI196" s="306">
        <v>210850</v>
      </c>
      <c r="AJ196" s="57" t="s">
        <v>199</v>
      </c>
      <c r="AK196" s="308">
        <v>42709</v>
      </c>
      <c r="AL196" s="3">
        <v>645750</v>
      </c>
      <c r="AM196" s="55"/>
      <c r="AN196" s="55"/>
      <c r="AO196" s="55"/>
      <c r="AP196" s="306">
        <v>0</v>
      </c>
      <c r="AQ196" s="60">
        <f t="shared" si="38"/>
        <v>856600</v>
      </c>
      <c r="AR196" s="60">
        <f t="shared" si="37"/>
        <v>856600</v>
      </c>
      <c r="AS196" s="63">
        <f t="shared" si="39"/>
        <v>81.252074934787771</v>
      </c>
      <c r="AT196" s="60" t="s">
        <v>425</v>
      </c>
      <c r="AU196" s="64" t="s">
        <v>173</v>
      </c>
      <c r="AV196" s="53">
        <v>9</v>
      </c>
      <c r="AW196" s="53">
        <v>160</v>
      </c>
      <c r="AX196" s="53"/>
      <c r="AY196" s="53"/>
      <c r="AZ196" s="53">
        <v>9</v>
      </c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>
        <v>1</v>
      </c>
      <c r="BM196" s="53">
        <v>100</v>
      </c>
      <c r="BN196" s="53">
        <v>5</v>
      </c>
      <c r="BO196" s="53"/>
      <c r="BP196" s="53"/>
      <c r="BQ196" s="53"/>
      <c r="BR196" s="53"/>
    </row>
    <row r="197" spans="1:70" s="50" customFormat="1" ht="30">
      <c r="A197" s="53">
        <v>196</v>
      </c>
      <c r="B197" s="54" t="s">
        <v>15</v>
      </c>
      <c r="C197" s="53" t="s">
        <v>1312</v>
      </c>
      <c r="D197" s="198" t="s">
        <v>1445</v>
      </c>
      <c r="E197" s="65">
        <v>15451029</v>
      </c>
      <c r="F197" s="200" t="s">
        <v>1446</v>
      </c>
      <c r="G197" s="200" t="s">
        <v>1455</v>
      </c>
      <c r="H197" s="200" t="s">
        <v>1456</v>
      </c>
      <c r="I197" s="306">
        <v>9868070783</v>
      </c>
      <c r="J197" s="321" t="s">
        <v>2453</v>
      </c>
      <c r="K197" s="147">
        <v>12</v>
      </c>
      <c r="L197" s="147" t="s">
        <v>2381</v>
      </c>
      <c r="M197" s="53" t="s">
        <v>1212</v>
      </c>
      <c r="N197" s="65">
        <v>1</v>
      </c>
      <c r="O197" s="198" t="s">
        <v>1403</v>
      </c>
      <c r="P197" s="198" t="s">
        <v>1403</v>
      </c>
      <c r="Q197" s="200" t="s">
        <v>9</v>
      </c>
      <c r="R197" s="57">
        <f t="shared" si="40"/>
        <v>1290760</v>
      </c>
      <c r="S197" s="200">
        <v>596390</v>
      </c>
      <c r="T197" s="200">
        <v>596390</v>
      </c>
      <c r="U197" s="200"/>
      <c r="V197" s="200">
        <v>694370</v>
      </c>
      <c r="W197" s="61">
        <f t="shared" si="28"/>
        <v>17</v>
      </c>
      <c r="X197" s="61">
        <f t="shared" si="29"/>
        <v>0</v>
      </c>
      <c r="Y197" s="61">
        <f t="shared" si="30"/>
        <v>17</v>
      </c>
      <c r="Z197" s="200">
        <v>0</v>
      </c>
      <c r="AA197" s="200">
        <v>0</v>
      </c>
      <c r="AB197" s="200">
        <v>0</v>
      </c>
      <c r="AC197" s="200">
        <v>0</v>
      </c>
      <c r="AD197" s="200">
        <v>0</v>
      </c>
      <c r="AE197" s="200">
        <v>17</v>
      </c>
      <c r="AF197" s="62"/>
      <c r="AG197" s="55" t="s">
        <v>198</v>
      </c>
      <c r="AH197" s="305">
        <v>42566</v>
      </c>
      <c r="AI197" s="306">
        <v>119278</v>
      </c>
      <c r="AJ197" s="57" t="s">
        <v>199</v>
      </c>
      <c r="AK197" s="308">
        <v>42722</v>
      </c>
      <c r="AL197" s="3">
        <v>330563</v>
      </c>
      <c r="AM197" s="55"/>
      <c r="AN197" s="55"/>
      <c r="AO197" s="55"/>
      <c r="AP197" s="306">
        <v>0</v>
      </c>
      <c r="AQ197" s="60">
        <f t="shared" si="38"/>
        <v>449841</v>
      </c>
      <c r="AR197" s="60">
        <f t="shared" si="37"/>
        <v>449841</v>
      </c>
      <c r="AS197" s="63">
        <f t="shared" si="39"/>
        <v>75.42732104830732</v>
      </c>
      <c r="AT197" s="60" t="s">
        <v>425</v>
      </c>
      <c r="AU197" s="64" t="s">
        <v>173</v>
      </c>
      <c r="AV197" s="53">
        <v>5</v>
      </c>
      <c r="AW197" s="53">
        <v>203</v>
      </c>
      <c r="AX197" s="53"/>
      <c r="AY197" s="53"/>
      <c r="AZ197" s="53">
        <v>5</v>
      </c>
      <c r="BA197" s="53">
        <v>22</v>
      </c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>
        <v>1</v>
      </c>
      <c r="BM197" s="53">
        <v>34</v>
      </c>
      <c r="BN197" s="53">
        <v>2</v>
      </c>
      <c r="BO197" s="53">
        <v>17</v>
      </c>
      <c r="BP197" s="53"/>
      <c r="BQ197" s="53"/>
      <c r="BR197" s="53"/>
    </row>
    <row r="198" spans="1:70" s="50" customFormat="1" ht="30">
      <c r="A198" s="53">
        <v>197</v>
      </c>
      <c r="B198" s="54" t="s">
        <v>15</v>
      </c>
      <c r="C198" s="53" t="s">
        <v>1312</v>
      </c>
      <c r="D198" s="198" t="s">
        <v>1447</v>
      </c>
      <c r="E198" s="65">
        <v>15452030</v>
      </c>
      <c r="F198" s="200" t="s">
        <v>1448</v>
      </c>
      <c r="G198" s="200" t="s">
        <v>1457</v>
      </c>
      <c r="H198" s="200" t="s">
        <v>1458</v>
      </c>
      <c r="I198" s="306">
        <v>9848213569</v>
      </c>
      <c r="J198" s="321" t="s">
        <v>2358</v>
      </c>
      <c r="K198" s="147">
        <v>11</v>
      </c>
      <c r="L198" s="147" t="s">
        <v>2359</v>
      </c>
      <c r="M198" s="53" t="s">
        <v>1227</v>
      </c>
      <c r="N198" s="65">
        <v>2</v>
      </c>
      <c r="O198" s="198" t="s">
        <v>1403</v>
      </c>
      <c r="P198" s="198" t="s">
        <v>1403</v>
      </c>
      <c r="Q198" s="200" t="s">
        <v>9</v>
      </c>
      <c r="R198" s="57">
        <f t="shared" si="40"/>
        <v>5862923.0499999998</v>
      </c>
      <c r="S198" s="200">
        <v>2712194.98</v>
      </c>
      <c r="T198" s="60">
        <f>S198*80%</f>
        <v>2169755.9840000002</v>
      </c>
      <c r="U198" s="60">
        <f>S198*20%</f>
        <v>542438.99600000004</v>
      </c>
      <c r="V198" s="200">
        <v>3150728.07</v>
      </c>
      <c r="W198" s="61">
        <f t="shared" si="28"/>
        <v>56</v>
      </c>
      <c r="X198" s="61">
        <f t="shared" si="29"/>
        <v>36</v>
      </c>
      <c r="Y198" s="61">
        <f t="shared" si="30"/>
        <v>20</v>
      </c>
      <c r="Z198" s="3">
        <v>1</v>
      </c>
      <c r="AA198" s="3">
        <v>3</v>
      </c>
      <c r="AB198" s="3">
        <v>3</v>
      </c>
      <c r="AC198" s="3">
        <v>3</v>
      </c>
      <c r="AD198" s="3">
        <v>32</v>
      </c>
      <c r="AE198" s="3">
        <v>14</v>
      </c>
      <c r="AF198" s="62"/>
      <c r="AG198" s="55" t="s">
        <v>198</v>
      </c>
      <c r="AH198" s="308">
        <v>42709</v>
      </c>
      <c r="AI198" s="3">
        <v>1431760</v>
      </c>
      <c r="AJ198" s="57"/>
      <c r="AK198" s="57"/>
      <c r="AL198" s="57"/>
      <c r="AM198" s="55"/>
      <c r="AN198" s="55"/>
      <c r="AO198" s="55"/>
      <c r="AP198" s="3">
        <v>357940</v>
      </c>
      <c r="AQ198" s="60">
        <f t="shared" si="38"/>
        <v>1431760</v>
      </c>
      <c r="AR198" s="60">
        <f t="shared" si="37"/>
        <v>1789700</v>
      </c>
      <c r="AS198" s="63">
        <f t="shared" si="39"/>
        <v>65.987143741413462</v>
      </c>
      <c r="AT198" s="60" t="s">
        <v>425</v>
      </c>
      <c r="AU198" s="64" t="s">
        <v>173</v>
      </c>
      <c r="AV198" s="53">
        <v>13.5</v>
      </c>
      <c r="AW198" s="53">
        <v>252</v>
      </c>
      <c r="AX198" s="53"/>
      <c r="AY198" s="53"/>
      <c r="AZ198" s="53">
        <v>13.5</v>
      </c>
      <c r="BA198" s="53">
        <v>108</v>
      </c>
      <c r="BB198" s="53"/>
      <c r="BC198" s="53">
        <v>1</v>
      </c>
      <c r="BD198" s="53"/>
      <c r="BE198" s="53"/>
      <c r="BF198" s="53"/>
      <c r="BG198" s="53"/>
      <c r="BH198" s="53"/>
      <c r="BI198" s="53">
        <v>1</v>
      </c>
      <c r="BJ198" s="53">
        <v>2500</v>
      </c>
      <c r="BK198" s="53"/>
      <c r="BL198" s="53">
        <v>1</v>
      </c>
      <c r="BM198" s="53">
        <v>100</v>
      </c>
      <c r="BN198" s="53">
        <v>5</v>
      </c>
      <c r="BO198" s="53"/>
      <c r="BP198" s="53">
        <v>1</v>
      </c>
      <c r="BQ198" s="53">
        <v>5</v>
      </c>
      <c r="BR198" s="53"/>
    </row>
    <row r="199" spans="1:70" s="50" customFormat="1" ht="45">
      <c r="A199" s="53">
        <v>198</v>
      </c>
      <c r="B199" s="54" t="s">
        <v>15</v>
      </c>
      <c r="C199" s="53" t="s">
        <v>1312</v>
      </c>
      <c r="D199" s="198" t="s">
        <v>1449</v>
      </c>
      <c r="E199" s="65">
        <v>15452031</v>
      </c>
      <c r="F199" s="200" t="s">
        <v>1450</v>
      </c>
      <c r="G199" s="200" t="s">
        <v>1459</v>
      </c>
      <c r="H199" s="200" t="s">
        <v>1460</v>
      </c>
      <c r="I199" s="306">
        <v>9848117435</v>
      </c>
      <c r="J199" s="321" t="s">
        <v>2358</v>
      </c>
      <c r="K199" s="147">
        <v>11</v>
      </c>
      <c r="L199" s="147" t="s">
        <v>2359</v>
      </c>
      <c r="M199" s="53" t="s">
        <v>1227</v>
      </c>
      <c r="N199" s="65">
        <v>2</v>
      </c>
      <c r="O199" s="198" t="s">
        <v>1403</v>
      </c>
      <c r="P199" s="198" t="s">
        <v>1403</v>
      </c>
      <c r="Q199" s="200" t="s">
        <v>9</v>
      </c>
      <c r="R199" s="57">
        <f t="shared" si="40"/>
        <v>4996073.05</v>
      </c>
      <c r="S199" s="200">
        <v>2294297.48</v>
      </c>
      <c r="T199" s="200">
        <v>1835437.98</v>
      </c>
      <c r="U199" s="200">
        <v>458859.5</v>
      </c>
      <c r="V199" s="200">
        <v>2701775.57</v>
      </c>
      <c r="W199" s="61">
        <f t="shared" si="28"/>
        <v>54</v>
      </c>
      <c r="X199" s="61">
        <f t="shared" si="29"/>
        <v>34</v>
      </c>
      <c r="Y199" s="61">
        <f t="shared" si="30"/>
        <v>20</v>
      </c>
      <c r="Z199" s="3">
        <v>1</v>
      </c>
      <c r="AA199" s="3">
        <v>3</v>
      </c>
      <c r="AB199" s="3">
        <v>1</v>
      </c>
      <c r="AC199" s="3">
        <v>3</v>
      </c>
      <c r="AD199" s="3">
        <v>32</v>
      </c>
      <c r="AE199" s="3">
        <v>14</v>
      </c>
      <c r="AF199" s="62"/>
      <c r="AG199" s="55" t="s">
        <v>198</v>
      </c>
      <c r="AH199" s="308">
        <v>42589</v>
      </c>
      <c r="AI199" s="3">
        <v>458859.5</v>
      </c>
      <c r="AJ199" s="57" t="s">
        <v>199</v>
      </c>
      <c r="AK199" s="308">
        <v>42772</v>
      </c>
      <c r="AL199" s="3">
        <v>1186282.6100000001</v>
      </c>
      <c r="AM199" s="55"/>
      <c r="AN199" s="55"/>
      <c r="AO199" s="55"/>
      <c r="AP199" s="3">
        <v>411285.53</v>
      </c>
      <c r="AQ199" s="60">
        <f t="shared" si="38"/>
        <v>1645142.11</v>
      </c>
      <c r="AR199" s="60">
        <f t="shared" si="37"/>
        <v>2056427.6400000001</v>
      </c>
      <c r="AS199" s="63">
        <f t="shared" si="39"/>
        <v>89.632127390908352</v>
      </c>
      <c r="AT199" s="60" t="s">
        <v>425</v>
      </c>
      <c r="AU199" s="64" t="s">
        <v>173</v>
      </c>
      <c r="AV199" s="53">
        <v>12.5</v>
      </c>
      <c r="AW199" s="53">
        <v>123</v>
      </c>
      <c r="AX199" s="53"/>
      <c r="AY199" s="53"/>
      <c r="AZ199" s="53">
        <v>12.5</v>
      </c>
      <c r="BA199" s="53">
        <v>100</v>
      </c>
      <c r="BB199" s="53"/>
      <c r="BC199" s="53">
        <v>1</v>
      </c>
      <c r="BD199" s="53"/>
      <c r="BE199" s="53"/>
      <c r="BF199" s="53"/>
      <c r="BG199" s="53"/>
      <c r="BH199" s="53"/>
      <c r="BI199" s="53"/>
      <c r="BJ199" s="53">
        <v>4000</v>
      </c>
      <c r="BK199" s="53"/>
      <c r="BL199" s="53">
        <v>1</v>
      </c>
      <c r="BM199" s="53">
        <v>100</v>
      </c>
      <c r="BN199" s="53">
        <v>10</v>
      </c>
      <c r="BO199" s="53"/>
      <c r="BP199" s="53"/>
      <c r="BQ199" s="53">
        <v>4</v>
      </c>
      <c r="BR199" s="53">
        <v>1</v>
      </c>
    </row>
    <row r="200" spans="1:70" s="50" customFormat="1" ht="30">
      <c r="A200" s="53">
        <v>199</v>
      </c>
      <c r="B200" s="54" t="s">
        <v>15</v>
      </c>
      <c r="C200" s="53" t="s">
        <v>1312</v>
      </c>
      <c r="D200" s="54" t="s">
        <v>1708</v>
      </c>
      <c r="E200" s="66">
        <v>15452032</v>
      </c>
      <c r="F200" s="75" t="s">
        <v>1709</v>
      </c>
      <c r="G200" s="54" t="s">
        <v>1710</v>
      </c>
      <c r="H200" s="54" t="s">
        <v>1711</v>
      </c>
      <c r="I200" s="58">
        <v>9815571766</v>
      </c>
      <c r="J200" s="321" t="s">
        <v>2360</v>
      </c>
      <c r="K200" s="147">
        <v>11</v>
      </c>
      <c r="L200" s="147" t="s">
        <v>2454</v>
      </c>
      <c r="M200" s="53" t="s">
        <v>1227</v>
      </c>
      <c r="N200" s="53">
        <v>2</v>
      </c>
      <c r="O200" s="198" t="s">
        <v>1403</v>
      </c>
      <c r="P200" s="198" t="s">
        <v>1403</v>
      </c>
      <c r="Q200" s="54" t="s">
        <v>9</v>
      </c>
      <c r="R200" s="57">
        <f t="shared" si="40"/>
        <v>8542223.0500000007</v>
      </c>
      <c r="S200" s="60">
        <v>3808669.98</v>
      </c>
      <c r="T200" s="60">
        <v>3046935.98</v>
      </c>
      <c r="U200" s="60">
        <v>761734</v>
      </c>
      <c r="V200" s="60">
        <v>4733553.07</v>
      </c>
      <c r="W200" s="61">
        <f t="shared" si="28"/>
        <v>69</v>
      </c>
      <c r="X200" s="61">
        <f t="shared" si="29"/>
        <v>49</v>
      </c>
      <c r="Y200" s="61">
        <f t="shared" si="30"/>
        <v>20</v>
      </c>
      <c r="Z200" s="3">
        <v>1</v>
      </c>
      <c r="AA200" s="3">
        <v>7</v>
      </c>
      <c r="AB200" s="3">
        <v>48</v>
      </c>
      <c r="AC200" s="3">
        <v>13</v>
      </c>
      <c r="AD200" s="3">
        <v>0</v>
      </c>
      <c r="AE200" s="3">
        <v>0</v>
      </c>
      <c r="AF200" s="62"/>
      <c r="AG200" s="55"/>
      <c r="AH200" s="305"/>
      <c r="AI200" s="306"/>
      <c r="AJ200" s="55"/>
      <c r="AK200" s="305"/>
      <c r="AL200" s="306"/>
      <c r="AM200" s="55"/>
      <c r="AN200" s="305"/>
      <c r="AO200" s="306"/>
      <c r="AP200" s="306">
        <v>0</v>
      </c>
      <c r="AQ200" s="60">
        <f t="shared" si="38"/>
        <v>0</v>
      </c>
      <c r="AR200" s="60">
        <f t="shared" si="37"/>
        <v>0</v>
      </c>
      <c r="AS200" s="63">
        <f t="shared" si="39"/>
        <v>0</v>
      </c>
      <c r="AT200" s="60" t="s">
        <v>425</v>
      </c>
      <c r="AU200" s="64" t="s">
        <v>173</v>
      </c>
      <c r="AV200" s="53">
        <v>26</v>
      </c>
      <c r="AW200" s="53">
        <v>318</v>
      </c>
      <c r="AX200" s="53"/>
      <c r="AY200" s="53"/>
      <c r="AZ200" s="53"/>
      <c r="BA200" s="53">
        <v>140</v>
      </c>
      <c r="BB200" s="53"/>
      <c r="BC200" s="53">
        <v>1</v>
      </c>
      <c r="BD200" s="53"/>
      <c r="BE200" s="53"/>
      <c r="BF200" s="53"/>
      <c r="BG200" s="53"/>
      <c r="BH200" s="53"/>
      <c r="BI200" s="53">
        <v>2</v>
      </c>
      <c r="BJ200" s="53"/>
      <c r="BK200" s="53">
        <v>150</v>
      </c>
      <c r="BL200" s="53">
        <v>1</v>
      </c>
      <c r="BM200" s="53">
        <v>150</v>
      </c>
      <c r="BN200" s="53">
        <v>5</v>
      </c>
      <c r="BO200" s="53"/>
      <c r="BP200" s="53">
        <v>150</v>
      </c>
      <c r="BQ200" s="53"/>
      <c r="BR200" s="53">
        <v>4</v>
      </c>
    </row>
    <row r="201" spans="1:70" s="50" customFormat="1">
      <c r="A201" s="53">
        <v>200</v>
      </c>
      <c r="B201" s="54" t="s">
        <v>15</v>
      </c>
      <c r="C201" s="53" t="s">
        <v>1312</v>
      </c>
      <c r="D201" s="54" t="s">
        <v>1712</v>
      </c>
      <c r="E201" s="66">
        <v>15451033</v>
      </c>
      <c r="F201" s="75" t="s">
        <v>1713</v>
      </c>
      <c r="G201" s="54" t="s">
        <v>1714</v>
      </c>
      <c r="H201" s="54" t="s">
        <v>1715</v>
      </c>
      <c r="I201" s="58"/>
      <c r="J201" s="321" t="s">
        <v>2455</v>
      </c>
      <c r="K201" s="147">
        <v>12</v>
      </c>
      <c r="L201" s="147" t="s">
        <v>2388</v>
      </c>
      <c r="M201" s="53" t="s">
        <v>1212</v>
      </c>
      <c r="N201" s="53">
        <v>1</v>
      </c>
      <c r="O201" s="198" t="s">
        <v>1403</v>
      </c>
      <c r="P201" s="198" t="s">
        <v>1403</v>
      </c>
      <c r="Q201" s="54" t="s">
        <v>9</v>
      </c>
      <c r="R201" s="57">
        <f t="shared" si="40"/>
        <v>1330239</v>
      </c>
      <c r="S201" s="60">
        <v>625270</v>
      </c>
      <c r="T201" s="60">
        <v>625270</v>
      </c>
      <c r="U201" s="60"/>
      <c r="V201" s="60">
        <v>704969</v>
      </c>
      <c r="W201" s="61">
        <f t="shared" si="28"/>
        <v>32</v>
      </c>
      <c r="X201" s="61">
        <f t="shared" si="29"/>
        <v>7</v>
      </c>
      <c r="Y201" s="61">
        <f t="shared" si="30"/>
        <v>25</v>
      </c>
      <c r="Z201" s="3">
        <v>7</v>
      </c>
      <c r="AA201" s="3">
        <v>25</v>
      </c>
      <c r="AB201" s="3">
        <v>0</v>
      </c>
      <c r="AC201" s="3">
        <v>0</v>
      </c>
      <c r="AD201" s="3">
        <v>0</v>
      </c>
      <c r="AE201" s="3">
        <v>0</v>
      </c>
      <c r="AF201" s="62"/>
      <c r="AG201" s="55" t="s">
        <v>198</v>
      </c>
      <c r="AH201" s="308">
        <v>42687</v>
      </c>
      <c r="AI201" s="3">
        <v>125054</v>
      </c>
      <c r="AJ201" s="55"/>
      <c r="AK201" s="305"/>
      <c r="AL201" s="306"/>
      <c r="AM201" s="55"/>
      <c r="AN201" s="305"/>
      <c r="AO201" s="306"/>
      <c r="AP201" s="306">
        <v>0</v>
      </c>
      <c r="AQ201" s="60">
        <f t="shared" si="38"/>
        <v>125054</v>
      </c>
      <c r="AR201" s="60">
        <f t="shared" si="37"/>
        <v>125054</v>
      </c>
      <c r="AS201" s="63">
        <f t="shared" si="39"/>
        <v>20</v>
      </c>
      <c r="AT201" s="60" t="s">
        <v>425</v>
      </c>
      <c r="AU201" s="64" t="s">
        <v>173</v>
      </c>
      <c r="AV201" s="53">
        <v>5.6</v>
      </c>
      <c r="AW201" s="53">
        <v>150</v>
      </c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>
        <v>1500</v>
      </c>
      <c r="BK201" s="53"/>
      <c r="BL201" s="53">
        <v>1</v>
      </c>
      <c r="BM201" s="53">
        <v>56</v>
      </c>
      <c r="BN201" s="53">
        <v>5</v>
      </c>
      <c r="BO201" s="53">
        <v>28</v>
      </c>
      <c r="BP201" s="53"/>
      <c r="BQ201" s="53">
        <v>2</v>
      </c>
      <c r="BR201" s="53"/>
    </row>
    <row r="202" spans="1:70" s="50" customFormat="1">
      <c r="A202" s="53">
        <v>201</v>
      </c>
      <c r="B202" s="3" t="s">
        <v>15</v>
      </c>
      <c r="C202" s="147" t="s">
        <v>1312</v>
      </c>
      <c r="D202" s="3" t="s">
        <v>1995</v>
      </c>
      <c r="E202" s="147">
        <v>15452034</v>
      </c>
      <c r="F202" s="3" t="s">
        <v>1996</v>
      </c>
      <c r="G202" s="3" t="s">
        <v>1997</v>
      </c>
      <c r="H202" s="3" t="s">
        <v>1998</v>
      </c>
      <c r="I202" s="3">
        <v>9858053072</v>
      </c>
      <c r="J202" s="321" t="s">
        <v>1994</v>
      </c>
      <c r="K202" s="147">
        <v>11</v>
      </c>
      <c r="L202" s="147" t="s">
        <v>1999</v>
      </c>
      <c r="M202" s="147" t="s">
        <v>1227</v>
      </c>
      <c r="N202" s="3">
        <v>2</v>
      </c>
      <c r="O202" s="3" t="s">
        <v>61</v>
      </c>
      <c r="P202" s="3" t="s">
        <v>61</v>
      </c>
      <c r="Q202" s="3" t="s">
        <v>9</v>
      </c>
      <c r="R202" s="3">
        <v>3945086</v>
      </c>
      <c r="S202" s="3">
        <v>1932018.4</v>
      </c>
      <c r="T202" s="3">
        <v>1545614.72</v>
      </c>
      <c r="U202" s="3">
        <v>386403.68</v>
      </c>
      <c r="V202" s="3">
        <v>2013067.6</v>
      </c>
      <c r="W202" s="61">
        <f t="shared" si="28"/>
        <v>34</v>
      </c>
      <c r="X202" s="61">
        <f t="shared" si="29"/>
        <v>9</v>
      </c>
      <c r="Y202" s="61">
        <f t="shared" si="30"/>
        <v>25</v>
      </c>
      <c r="Z202" s="3">
        <v>0</v>
      </c>
      <c r="AA202" s="3">
        <v>0</v>
      </c>
      <c r="AB202" s="3">
        <v>0</v>
      </c>
      <c r="AC202" s="3">
        <v>0</v>
      </c>
      <c r="AD202" s="3">
        <v>9</v>
      </c>
      <c r="AE202" s="3">
        <v>25</v>
      </c>
      <c r="AF202" s="62">
        <v>3</v>
      </c>
      <c r="AG202" s="55"/>
      <c r="AH202" s="305"/>
      <c r="AI202" s="306"/>
      <c r="AJ202" s="55"/>
      <c r="AK202" s="305"/>
      <c r="AL202" s="306"/>
      <c r="AM202" s="55"/>
      <c r="AN202" s="305"/>
      <c r="AO202" s="306"/>
      <c r="AP202" s="306">
        <v>0</v>
      </c>
      <c r="AQ202" s="60">
        <f t="shared" si="38"/>
        <v>0</v>
      </c>
      <c r="AR202" s="60">
        <f t="shared" si="37"/>
        <v>0</v>
      </c>
      <c r="AS202" s="63">
        <f t="shared" si="39"/>
        <v>0</v>
      </c>
      <c r="AT202" s="60" t="s">
        <v>425</v>
      </c>
      <c r="AU202" s="64" t="s">
        <v>173</v>
      </c>
      <c r="AV202" s="53">
        <v>6.75</v>
      </c>
      <c r="AW202" s="53">
        <v>49.5</v>
      </c>
      <c r="AX202" s="53"/>
      <c r="AY202" s="53"/>
      <c r="AZ202" s="53">
        <v>6.75</v>
      </c>
      <c r="BA202" s="53"/>
      <c r="BB202" s="53"/>
      <c r="BC202" s="53"/>
      <c r="BD202" s="53"/>
      <c r="BE202" s="53"/>
      <c r="BF202" s="53"/>
      <c r="BG202" s="53"/>
      <c r="BH202" s="53"/>
      <c r="BI202" s="53">
        <v>1</v>
      </c>
      <c r="BJ202" s="53">
        <v>6500</v>
      </c>
      <c r="BK202" s="53"/>
      <c r="BL202" s="53">
        <v>1</v>
      </c>
      <c r="BM202" s="53"/>
      <c r="BN202" s="53">
        <v>10</v>
      </c>
      <c r="BO202" s="53"/>
      <c r="BP202" s="53">
        <v>1</v>
      </c>
      <c r="BQ202" s="53">
        <v>10</v>
      </c>
      <c r="BR202" s="53"/>
    </row>
    <row r="203" spans="1:70" s="50" customFormat="1" ht="30">
      <c r="A203" s="53">
        <v>202</v>
      </c>
      <c r="B203" s="3" t="s">
        <v>15</v>
      </c>
      <c r="C203" s="147" t="s">
        <v>1312</v>
      </c>
      <c r="D203" s="3" t="s">
        <v>2028</v>
      </c>
      <c r="E203" s="147">
        <v>15451035</v>
      </c>
      <c r="F203" s="3" t="s">
        <v>2029</v>
      </c>
      <c r="G203" s="3" t="s">
        <v>2031</v>
      </c>
      <c r="H203" s="3" t="s">
        <v>2032</v>
      </c>
      <c r="I203" s="3" t="s">
        <v>2033</v>
      </c>
      <c r="J203" s="321" t="s">
        <v>2034</v>
      </c>
      <c r="K203" s="147">
        <v>12</v>
      </c>
      <c r="L203" s="147" t="s">
        <v>2035</v>
      </c>
      <c r="M203" s="147" t="s">
        <v>1212</v>
      </c>
      <c r="N203" s="3">
        <v>1</v>
      </c>
      <c r="O203" s="3" t="s">
        <v>1403</v>
      </c>
      <c r="P203" s="3" t="s">
        <v>1403</v>
      </c>
      <c r="Q203" s="3" t="s">
        <v>9</v>
      </c>
      <c r="R203" s="3">
        <v>3158551</v>
      </c>
      <c r="S203" s="3">
        <v>1173067</v>
      </c>
      <c r="T203" s="3">
        <v>1173067</v>
      </c>
      <c r="U203" s="3"/>
      <c r="V203" s="3">
        <v>1985484</v>
      </c>
      <c r="W203" s="61">
        <f t="shared" si="28"/>
        <v>35</v>
      </c>
      <c r="X203" s="61">
        <f t="shared" si="29"/>
        <v>0</v>
      </c>
      <c r="Y203" s="61">
        <f t="shared" si="30"/>
        <v>35</v>
      </c>
      <c r="Z203" s="3">
        <v>0</v>
      </c>
      <c r="AA203" s="3">
        <v>3</v>
      </c>
      <c r="AB203" s="3">
        <v>0</v>
      </c>
      <c r="AC203" s="3">
        <v>1</v>
      </c>
      <c r="AD203" s="3">
        <v>0</v>
      </c>
      <c r="AE203" s="3">
        <v>31</v>
      </c>
      <c r="AF203" s="62"/>
      <c r="AG203" s="55" t="s">
        <v>198</v>
      </c>
      <c r="AH203" s="308">
        <v>42772</v>
      </c>
      <c r="AI203" s="3">
        <v>234613</v>
      </c>
      <c r="AJ203" s="55"/>
      <c r="AK203" s="305"/>
      <c r="AL203" s="306"/>
      <c r="AM203" s="55"/>
      <c r="AN203" s="305"/>
      <c r="AO203" s="306"/>
      <c r="AP203" s="306"/>
      <c r="AQ203" s="60">
        <f t="shared" si="38"/>
        <v>234613</v>
      </c>
      <c r="AR203" s="60">
        <f t="shared" si="37"/>
        <v>234613</v>
      </c>
      <c r="AS203" s="63">
        <f t="shared" si="39"/>
        <v>19.999965901350901</v>
      </c>
      <c r="AT203" s="60" t="s">
        <v>425</v>
      </c>
      <c r="AU203" s="64" t="s">
        <v>173</v>
      </c>
      <c r="AV203" s="53">
        <v>9.9</v>
      </c>
      <c r="AW203" s="53">
        <v>214</v>
      </c>
      <c r="AX203" s="53"/>
      <c r="AY203" s="53"/>
      <c r="AZ203" s="53"/>
      <c r="BA203" s="53">
        <v>35</v>
      </c>
      <c r="BB203" s="53"/>
      <c r="BC203" s="53"/>
      <c r="BD203" s="53"/>
      <c r="BE203" s="53"/>
      <c r="BF203" s="53"/>
      <c r="BG203" s="53"/>
      <c r="BH203" s="53"/>
      <c r="BI203" s="53"/>
      <c r="BJ203" s="53">
        <v>1000</v>
      </c>
      <c r="BK203" s="53"/>
      <c r="BL203" s="53">
        <v>1</v>
      </c>
      <c r="BM203" s="53">
        <v>70</v>
      </c>
      <c r="BN203" s="53">
        <v>5</v>
      </c>
      <c r="BO203" s="53">
        <v>35</v>
      </c>
      <c r="BP203" s="53"/>
      <c r="BQ203" s="53"/>
      <c r="BR203" s="53"/>
    </row>
    <row r="204" spans="1:70" s="50" customFormat="1" ht="30">
      <c r="A204" s="53">
        <v>203</v>
      </c>
      <c r="B204" s="3" t="s">
        <v>15</v>
      </c>
      <c r="C204" s="147" t="s">
        <v>1312</v>
      </c>
      <c r="D204" s="3" t="s">
        <v>2028</v>
      </c>
      <c r="E204" s="147">
        <v>15451036</v>
      </c>
      <c r="F204" s="3" t="s">
        <v>2030</v>
      </c>
      <c r="G204" s="3" t="s">
        <v>2036</v>
      </c>
      <c r="H204" s="3" t="s">
        <v>2037</v>
      </c>
      <c r="I204" s="3">
        <v>9801203206</v>
      </c>
      <c r="J204" s="321" t="s">
        <v>2034</v>
      </c>
      <c r="K204" s="147">
        <v>12</v>
      </c>
      <c r="L204" s="147" t="s">
        <v>2035</v>
      </c>
      <c r="M204" s="147" t="s">
        <v>1227</v>
      </c>
      <c r="N204" s="3">
        <v>1</v>
      </c>
      <c r="O204" s="3" t="s">
        <v>1403</v>
      </c>
      <c r="P204" s="3" t="s">
        <v>1403</v>
      </c>
      <c r="Q204" s="3" t="s">
        <v>9</v>
      </c>
      <c r="R204" s="3">
        <v>2435322</v>
      </c>
      <c r="S204" s="3">
        <v>953978</v>
      </c>
      <c r="T204" s="3">
        <v>763182.4</v>
      </c>
      <c r="U204" s="3">
        <v>190795.6</v>
      </c>
      <c r="V204" s="3">
        <v>1481344</v>
      </c>
      <c r="W204" s="61">
        <f t="shared" si="28"/>
        <v>20</v>
      </c>
      <c r="X204" s="61">
        <f t="shared" si="29"/>
        <v>7</v>
      </c>
      <c r="Y204" s="61">
        <f t="shared" si="30"/>
        <v>13</v>
      </c>
      <c r="Z204" s="3">
        <v>0</v>
      </c>
      <c r="AA204" s="3">
        <v>1</v>
      </c>
      <c r="AB204" s="3">
        <v>2</v>
      </c>
      <c r="AC204" s="3">
        <v>6</v>
      </c>
      <c r="AD204" s="3">
        <v>5</v>
      </c>
      <c r="AE204" s="3">
        <v>6</v>
      </c>
      <c r="AF204" s="62"/>
      <c r="AG204" s="55" t="s">
        <v>198</v>
      </c>
      <c r="AH204" s="308">
        <v>42709</v>
      </c>
      <c r="AI204" s="3">
        <v>190796</v>
      </c>
      <c r="AJ204" s="55"/>
      <c r="AK204" s="305"/>
      <c r="AL204" s="306"/>
      <c r="AM204" s="55"/>
      <c r="AN204" s="305"/>
      <c r="AO204" s="306"/>
      <c r="AP204" s="3">
        <v>186470</v>
      </c>
      <c r="AQ204" s="60">
        <f t="shared" si="38"/>
        <v>190796</v>
      </c>
      <c r="AR204" s="60">
        <f t="shared" si="37"/>
        <v>377266</v>
      </c>
      <c r="AS204" s="63">
        <f t="shared" si="39"/>
        <v>39.546614282509665</v>
      </c>
      <c r="AT204" s="60" t="s">
        <v>425</v>
      </c>
      <c r="AU204" s="64" t="s">
        <v>173</v>
      </c>
      <c r="AV204" s="53">
        <v>10.75</v>
      </c>
      <c r="AW204" s="53">
        <v>215</v>
      </c>
      <c r="AX204" s="53"/>
      <c r="AY204" s="53"/>
      <c r="AZ204" s="53"/>
      <c r="BA204" s="53">
        <v>20</v>
      </c>
      <c r="BB204" s="53"/>
      <c r="BC204" s="53"/>
      <c r="BD204" s="53"/>
      <c r="BE204" s="53"/>
      <c r="BF204" s="53"/>
      <c r="BG204" s="53"/>
      <c r="BH204" s="53"/>
      <c r="BI204" s="53"/>
      <c r="BJ204" s="53">
        <v>1500</v>
      </c>
      <c r="BK204" s="53"/>
      <c r="BL204" s="53">
        <v>1</v>
      </c>
      <c r="BM204" s="53">
        <v>20</v>
      </c>
      <c r="BN204" s="53">
        <v>3</v>
      </c>
      <c r="BO204" s="53">
        <v>20</v>
      </c>
      <c r="BP204" s="53"/>
      <c r="BQ204" s="53"/>
      <c r="BR204" s="53"/>
    </row>
    <row r="205" spans="1:70" s="50" customFormat="1" ht="30">
      <c r="A205" s="53">
        <v>204</v>
      </c>
      <c r="B205" s="3" t="s">
        <v>15</v>
      </c>
      <c r="C205" s="147" t="s">
        <v>1312</v>
      </c>
      <c r="D205" s="3" t="s">
        <v>2084</v>
      </c>
      <c r="E205" s="147">
        <v>15453037</v>
      </c>
      <c r="F205" s="3" t="s">
        <v>2085</v>
      </c>
      <c r="G205" s="3" t="s">
        <v>2086</v>
      </c>
      <c r="H205" s="3" t="s">
        <v>2087</v>
      </c>
      <c r="I205" s="3">
        <v>9848075050</v>
      </c>
      <c r="J205" s="321" t="s">
        <v>2082</v>
      </c>
      <c r="K205" s="147">
        <v>12</v>
      </c>
      <c r="L205" s="147" t="s">
        <v>2083</v>
      </c>
      <c r="M205" s="147" t="s">
        <v>1402</v>
      </c>
      <c r="N205" s="3">
        <v>3</v>
      </c>
      <c r="O205" s="3" t="s">
        <v>1403</v>
      </c>
      <c r="P205" s="3" t="s">
        <v>1403</v>
      </c>
      <c r="Q205" s="3" t="s">
        <v>107</v>
      </c>
      <c r="R205" s="3">
        <v>4723989.66</v>
      </c>
      <c r="S205" s="3">
        <v>1788819.05</v>
      </c>
      <c r="T205" s="3">
        <v>1431055.24</v>
      </c>
      <c r="U205" s="3">
        <v>357763.81</v>
      </c>
      <c r="V205" s="3">
        <v>2935170.61</v>
      </c>
      <c r="W205" s="61">
        <f t="shared" si="28"/>
        <v>1</v>
      </c>
      <c r="X205" s="61">
        <f t="shared" si="29"/>
        <v>1</v>
      </c>
      <c r="Y205" s="61">
        <f t="shared" si="30"/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1</v>
      </c>
      <c r="AE205" s="3">
        <v>0</v>
      </c>
      <c r="AF205" s="62"/>
      <c r="AG205" s="55" t="s">
        <v>198</v>
      </c>
      <c r="AH205" s="308">
        <v>42733</v>
      </c>
      <c r="AI205" s="3">
        <v>357763.81</v>
      </c>
      <c r="AJ205" s="55"/>
      <c r="AK205" s="305"/>
      <c r="AL205" s="306"/>
      <c r="AM205" s="55"/>
      <c r="AN205" s="305"/>
      <c r="AO205" s="306"/>
      <c r="AP205" s="306"/>
      <c r="AQ205" s="60">
        <f t="shared" si="38"/>
        <v>357763.81</v>
      </c>
      <c r="AR205" s="60">
        <f t="shared" si="37"/>
        <v>357763.81</v>
      </c>
      <c r="AS205" s="63">
        <f t="shared" si="39"/>
        <v>20</v>
      </c>
      <c r="AT205" s="60" t="s">
        <v>425</v>
      </c>
      <c r="AU205" s="64"/>
      <c r="AV205" s="53"/>
      <c r="AW205" s="53"/>
      <c r="AX205" s="53"/>
      <c r="AY205" s="53"/>
      <c r="AZ205" s="53"/>
      <c r="BA205" s="53"/>
      <c r="BB205" s="53"/>
      <c r="BC205" s="53">
        <v>1</v>
      </c>
      <c r="BD205" s="53"/>
      <c r="BE205" s="53"/>
      <c r="BF205" s="53"/>
      <c r="BG205" s="53"/>
      <c r="BH205" s="53"/>
      <c r="BI205" s="53">
        <v>1</v>
      </c>
      <c r="BJ205" s="53">
        <v>100</v>
      </c>
      <c r="BK205" s="53"/>
      <c r="BL205" s="53">
        <v>1</v>
      </c>
      <c r="BM205" s="53">
        <v>100</v>
      </c>
      <c r="BN205" s="53"/>
      <c r="BO205" s="53"/>
      <c r="BP205" s="53"/>
      <c r="BQ205" s="53"/>
      <c r="BR205" s="53"/>
    </row>
    <row r="206" spans="1:70" s="50" customFormat="1" ht="30">
      <c r="A206" s="53">
        <v>205</v>
      </c>
      <c r="B206" s="3" t="s">
        <v>15</v>
      </c>
      <c r="C206" s="147" t="s">
        <v>1312</v>
      </c>
      <c r="D206" s="3" t="s">
        <v>2139</v>
      </c>
      <c r="E206" s="147">
        <v>15451038</v>
      </c>
      <c r="F206" s="3" t="s">
        <v>2140</v>
      </c>
      <c r="G206" s="3" t="s">
        <v>2143</v>
      </c>
      <c r="H206" s="3" t="s">
        <v>2145</v>
      </c>
      <c r="I206" s="3" t="s">
        <v>2149</v>
      </c>
      <c r="J206" s="321" t="s">
        <v>2150</v>
      </c>
      <c r="K206" s="147">
        <v>11</v>
      </c>
      <c r="L206" s="147" t="s">
        <v>2151</v>
      </c>
      <c r="M206" s="147" t="s">
        <v>1212</v>
      </c>
      <c r="N206" s="3">
        <v>1</v>
      </c>
      <c r="O206" s="3" t="s">
        <v>1403</v>
      </c>
      <c r="P206" s="3" t="s">
        <v>1403</v>
      </c>
      <c r="Q206" s="3" t="s">
        <v>9</v>
      </c>
      <c r="R206" s="3">
        <v>1655372.76</v>
      </c>
      <c r="S206" s="3">
        <v>602011.38</v>
      </c>
      <c r="T206" s="3">
        <v>602011.38</v>
      </c>
      <c r="U206" s="3"/>
      <c r="V206" s="3">
        <v>1053361.3799999999</v>
      </c>
      <c r="W206" s="3">
        <f>X206+Y206</f>
        <v>25</v>
      </c>
      <c r="X206" s="3">
        <v>0</v>
      </c>
      <c r="Y206" s="3">
        <v>25</v>
      </c>
      <c r="Z206" s="3">
        <v>0</v>
      </c>
      <c r="AA206" s="3">
        <v>7</v>
      </c>
      <c r="AB206" s="3">
        <v>0</v>
      </c>
      <c r="AC206" s="3">
        <v>0</v>
      </c>
      <c r="AD206" s="3">
        <v>0</v>
      </c>
      <c r="AE206" s="3">
        <v>18</v>
      </c>
      <c r="AF206" s="62"/>
      <c r="AG206" s="55" t="s">
        <v>198</v>
      </c>
      <c r="AH206" s="308">
        <v>42772</v>
      </c>
      <c r="AI206" s="3">
        <v>120402.28</v>
      </c>
      <c r="AJ206" s="57"/>
      <c r="AK206" s="57"/>
      <c r="AL206" s="57"/>
      <c r="AM206" s="55"/>
      <c r="AN206" s="55"/>
      <c r="AO206" s="55"/>
      <c r="AP206" s="306"/>
      <c r="AQ206" s="60">
        <f t="shared" si="38"/>
        <v>120402.28</v>
      </c>
      <c r="AR206" s="60">
        <f t="shared" si="37"/>
        <v>120402.28</v>
      </c>
      <c r="AS206" s="63">
        <f t="shared" si="39"/>
        <v>20.000000664439266</v>
      </c>
      <c r="AT206" s="60" t="s">
        <v>425</v>
      </c>
      <c r="AU206" s="64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</row>
    <row r="207" spans="1:70" ht="30">
      <c r="A207" s="53">
        <v>206</v>
      </c>
      <c r="B207" s="310" t="s">
        <v>15</v>
      </c>
      <c r="C207" s="311" t="s">
        <v>2178</v>
      </c>
      <c r="D207" s="310" t="s">
        <v>2264</v>
      </c>
      <c r="E207" s="311">
        <v>15552039</v>
      </c>
      <c r="F207" s="310" t="s">
        <v>2265</v>
      </c>
      <c r="G207" s="310" t="s">
        <v>2266</v>
      </c>
      <c r="H207" s="310" t="s">
        <v>2267</v>
      </c>
      <c r="I207" s="310">
        <v>9848118721</v>
      </c>
      <c r="J207" s="321" t="s">
        <v>2268</v>
      </c>
      <c r="K207" s="147">
        <v>10</v>
      </c>
      <c r="L207" s="147" t="s">
        <v>2119</v>
      </c>
      <c r="M207" s="311" t="s">
        <v>1227</v>
      </c>
      <c r="N207" s="310">
        <v>2</v>
      </c>
      <c r="O207" s="310" t="s">
        <v>45</v>
      </c>
      <c r="P207" s="310" t="s">
        <v>1518</v>
      </c>
      <c r="Q207" s="310" t="s">
        <v>1405</v>
      </c>
      <c r="R207" s="310">
        <v>3619544</v>
      </c>
      <c r="S207" s="310">
        <v>1155574.6000000001</v>
      </c>
      <c r="T207" s="310">
        <v>924459.68</v>
      </c>
      <c r="U207" s="310">
        <v>231114.92</v>
      </c>
      <c r="V207" s="310">
        <v>2463969.4</v>
      </c>
      <c r="W207" s="310">
        <v>90</v>
      </c>
      <c r="X207" s="310">
        <v>39</v>
      </c>
      <c r="Y207" s="310">
        <v>51</v>
      </c>
      <c r="Z207" s="310">
        <v>11</v>
      </c>
      <c r="AA207" s="310">
        <v>14</v>
      </c>
      <c r="AB207" s="310">
        <v>0</v>
      </c>
      <c r="AC207" s="310">
        <v>1</v>
      </c>
      <c r="AD207" s="310">
        <v>28</v>
      </c>
      <c r="AE207" s="310">
        <v>36</v>
      </c>
      <c r="AF207" s="62"/>
      <c r="AG207" s="55"/>
      <c r="AH207" s="305"/>
      <c r="AI207" s="306"/>
      <c r="AJ207" s="57"/>
      <c r="AK207" s="57"/>
      <c r="AL207" s="57"/>
      <c r="AP207" s="306"/>
      <c r="AQ207" s="60">
        <f t="shared" si="38"/>
        <v>0</v>
      </c>
      <c r="AR207" s="60">
        <f t="shared" si="37"/>
        <v>0</v>
      </c>
      <c r="AS207" s="63">
        <f t="shared" si="39"/>
        <v>0</v>
      </c>
      <c r="AT207" s="60" t="s">
        <v>425</v>
      </c>
      <c r="AU207" s="64" t="s">
        <v>173</v>
      </c>
      <c r="AV207" s="53">
        <v>15</v>
      </c>
      <c r="AW207" s="53">
        <v>113</v>
      </c>
      <c r="AZ207" s="53">
        <v>15</v>
      </c>
      <c r="BE207" s="53">
        <v>55</v>
      </c>
      <c r="BJ207" s="53">
        <v>3500</v>
      </c>
      <c r="BL207" s="53">
        <v>1</v>
      </c>
      <c r="BQ207" s="53">
        <v>1</v>
      </c>
    </row>
    <row r="208" spans="1:70" ht="30">
      <c r="A208" s="53">
        <v>207</v>
      </c>
      <c r="B208" s="3" t="s">
        <v>15</v>
      </c>
      <c r="C208" s="147" t="s">
        <v>2178</v>
      </c>
      <c r="D208" s="3" t="s">
        <v>2327</v>
      </c>
      <c r="E208" s="147">
        <v>15552040</v>
      </c>
      <c r="F208" s="3" t="s">
        <v>2328</v>
      </c>
      <c r="G208" s="3" t="s">
        <v>2329</v>
      </c>
      <c r="H208" s="3" t="s">
        <v>2330</v>
      </c>
      <c r="I208" s="3" t="s">
        <v>2331</v>
      </c>
      <c r="J208" s="321" t="s">
        <v>2332</v>
      </c>
      <c r="K208" s="147">
        <v>10</v>
      </c>
      <c r="L208" s="147" t="s">
        <v>2074</v>
      </c>
      <c r="M208" s="147" t="s">
        <v>1227</v>
      </c>
      <c r="N208" s="3">
        <v>2</v>
      </c>
      <c r="O208" s="3" t="s">
        <v>1403</v>
      </c>
      <c r="P208" s="3" t="s">
        <v>1403</v>
      </c>
      <c r="Q208" s="3" t="s">
        <v>9</v>
      </c>
      <c r="R208" s="3">
        <v>5581879.2599999998</v>
      </c>
      <c r="S208" s="3">
        <v>2371389.63</v>
      </c>
      <c r="T208" s="3">
        <v>1897111.7</v>
      </c>
      <c r="U208" s="3">
        <v>474277.93</v>
      </c>
      <c r="V208" s="3">
        <v>3210489.63</v>
      </c>
      <c r="W208" s="3">
        <v>71</v>
      </c>
      <c r="X208" s="3">
        <v>46</v>
      </c>
      <c r="Y208" s="3">
        <v>25</v>
      </c>
      <c r="Z208" s="3">
        <v>0</v>
      </c>
      <c r="AA208" s="3">
        <v>0</v>
      </c>
      <c r="AB208" s="3">
        <v>0</v>
      </c>
      <c r="AC208" s="3">
        <v>0</v>
      </c>
      <c r="AD208" s="3">
        <v>46</v>
      </c>
      <c r="AE208" s="3">
        <v>25</v>
      </c>
      <c r="AF208" s="3">
        <v>3</v>
      </c>
      <c r="AG208" s="55"/>
      <c r="AH208" s="305"/>
      <c r="AI208" s="306"/>
      <c r="AJ208" s="57"/>
      <c r="AK208" s="57"/>
      <c r="AL208" s="57"/>
      <c r="AP208" s="306"/>
      <c r="AQ208" s="60">
        <f t="shared" si="38"/>
        <v>0</v>
      </c>
      <c r="AR208" s="60">
        <f t="shared" si="37"/>
        <v>0</v>
      </c>
      <c r="AS208" s="63">
        <f t="shared" si="39"/>
        <v>0</v>
      </c>
      <c r="AT208" s="60" t="s">
        <v>425</v>
      </c>
      <c r="AU208" s="64" t="s">
        <v>173</v>
      </c>
      <c r="AV208" s="53">
        <v>15</v>
      </c>
      <c r="AW208" s="53">
        <v>140</v>
      </c>
      <c r="AZ208" s="53">
        <v>6</v>
      </c>
      <c r="BA208" s="53">
        <v>60</v>
      </c>
      <c r="BC208" s="53">
        <v>1</v>
      </c>
      <c r="BJ208" s="53">
        <v>4000</v>
      </c>
      <c r="BL208" s="53">
        <v>1</v>
      </c>
      <c r="BM208" s="53">
        <v>60</v>
      </c>
      <c r="BN208" s="53">
        <v>10</v>
      </c>
      <c r="BQ208" s="53">
        <v>6</v>
      </c>
      <c r="BR208" s="53">
        <v>2</v>
      </c>
    </row>
    <row r="209" spans="1:70" s="50" customFormat="1">
      <c r="A209" s="53">
        <v>208</v>
      </c>
      <c r="B209" s="54" t="s">
        <v>12</v>
      </c>
      <c r="C209" s="53" t="s">
        <v>57</v>
      </c>
      <c r="D209" s="54" t="s">
        <v>776</v>
      </c>
      <c r="E209" s="66">
        <v>13131001</v>
      </c>
      <c r="F209" s="75" t="s">
        <v>901</v>
      </c>
      <c r="G209" s="54" t="s">
        <v>1032</v>
      </c>
      <c r="H209" s="54" t="s">
        <v>1124</v>
      </c>
      <c r="I209" s="58">
        <v>9847898020</v>
      </c>
      <c r="J209" s="321" t="s">
        <v>2362</v>
      </c>
      <c r="K209" s="147">
        <v>16</v>
      </c>
      <c r="L209" s="147" t="s">
        <v>2456</v>
      </c>
      <c r="M209" s="53" t="s">
        <v>1212</v>
      </c>
      <c r="N209" s="53">
        <v>1</v>
      </c>
      <c r="O209" s="198" t="s">
        <v>1403</v>
      </c>
      <c r="P209" s="198" t="s">
        <v>1403</v>
      </c>
      <c r="Q209" s="54" t="s">
        <v>9</v>
      </c>
      <c r="R209" s="57">
        <f t="shared" si="40"/>
        <v>1331271</v>
      </c>
      <c r="S209" s="60">
        <v>603541</v>
      </c>
      <c r="T209" s="60">
        <f>S209*100%</f>
        <v>603541</v>
      </c>
      <c r="U209" s="60"/>
      <c r="V209" s="60">
        <v>727730</v>
      </c>
      <c r="W209" s="61">
        <f t="shared" si="28"/>
        <v>25</v>
      </c>
      <c r="X209" s="61">
        <f t="shared" si="29"/>
        <v>0</v>
      </c>
      <c r="Y209" s="61">
        <f t="shared" si="30"/>
        <v>25</v>
      </c>
      <c r="Z209" s="75">
        <v>0</v>
      </c>
      <c r="AA209" s="75">
        <v>3</v>
      </c>
      <c r="AB209" s="75">
        <v>0</v>
      </c>
      <c r="AC209" s="75">
        <v>22</v>
      </c>
      <c r="AD209" s="75">
        <v>0</v>
      </c>
      <c r="AE209" s="75">
        <v>0</v>
      </c>
      <c r="AF209" s="62">
        <v>3</v>
      </c>
      <c r="AG209" s="55" t="s">
        <v>198</v>
      </c>
      <c r="AH209" s="305">
        <v>41756</v>
      </c>
      <c r="AI209" s="306">
        <v>94761</v>
      </c>
      <c r="AJ209" s="55" t="s">
        <v>199</v>
      </c>
      <c r="AK209" s="305">
        <v>41883</v>
      </c>
      <c r="AL209" s="306">
        <v>204402</v>
      </c>
      <c r="AM209" s="55" t="s">
        <v>200</v>
      </c>
      <c r="AN209" s="305">
        <v>42306</v>
      </c>
      <c r="AO209" s="306">
        <v>210902.5</v>
      </c>
      <c r="AP209" s="306">
        <v>0</v>
      </c>
      <c r="AQ209" s="60">
        <f t="shared" si="38"/>
        <v>510065.5</v>
      </c>
      <c r="AR209" s="60">
        <f t="shared" si="37"/>
        <v>510065.5</v>
      </c>
      <c r="AS209" s="63">
        <f t="shared" si="39"/>
        <v>84.512154103863708</v>
      </c>
      <c r="AT209" s="60" t="s">
        <v>424</v>
      </c>
      <c r="AU209" s="64" t="s">
        <v>173</v>
      </c>
      <c r="AV209" s="53">
        <v>10</v>
      </c>
      <c r="AW209" s="53">
        <v>120</v>
      </c>
      <c r="AX209" s="53"/>
      <c r="AY209" s="53"/>
      <c r="AZ209" s="53">
        <v>10</v>
      </c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>
        <v>100</v>
      </c>
      <c r="BN209" s="53">
        <v>2</v>
      </c>
      <c r="BO209" s="53">
        <v>15</v>
      </c>
      <c r="BP209" s="53"/>
      <c r="BQ209" s="53"/>
      <c r="BR209" s="53"/>
    </row>
    <row r="210" spans="1:70" s="50" customFormat="1" ht="30">
      <c r="A210" s="53">
        <v>209</v>
      </c>
      <c r="B210" s="54" t="s">
        <v>12</v>
      </c>
      <c r="C210" s="53" t="s">
        <v>57</v>
      </c>
      <c r="D210" s="54" t="s">
        <v>760</v>
      </c>
      <c r="E210" s="66">
        <v>13131002</v>
      </c>
      <c r="F210" s="75" t="s">
        <v>966</v>
      </c>
      <c r="G210" s="54" t="s">
        <v>1033</v>
      </c>
      <c r="H210" s="54" t="s">
        <v>377</v>
      </c>
      <c r="I210" s="58" t="s">
        <v>387</v>
      </c>
      <c r="J210" s="321" t="s">
        <v>2362</v>
      </c>
      <c r="K210" s="147">
        <v>16</v>
      </c>
      <c r="L210" s="147" t="s">
        <v>2456</v>
      </c>
      <c r="M210" s="53" t="s">
        <v>1212</v>
      </c>
      <c r="N210" s="53">
        <v>1</v>
      </c>
      <c r="O210" s="198" t="s">
        <v>1403</v>
      </c>
      <c r="P210" s="198" t="s">
        <v>1403</v>
      </c>
      <c r="Q210" s="54" t="s">
        <v>9</v>
      </c>
      <c r="R210" s="57">
        <f t="shared" si="40"/>
        <v>2110925</v>
      </c>
      <c r="S210" s="60">
        <v>891950</v>
      </c>
      <c r="T210" s="60">
        <f>S210*100%</f>
        <v>891950</v>
      </c>
      <c r="U210" s="60"/>
      <c r="V210" s="60">
        <v>1218975</v>
      </c>
      <c r="W210" s="61">
        <f t="shared" si="28"/>
        <v>25</v>
      </c>
      <c r="X210" s="61">
        <f t="shared" si="29"/>
        <v>0</v>
      </c>
      <c r="Y210" s="61">
        <f t="shared" si="30"/>
        <v>25</v>
      </c>
      <c r="Z210" s="75">
        <v>0</v>
      </c>
      <c r="AA210" s="75">
        <v>1</v>
      </c>
      <c r="AB210" s="75">
        <v>0</v>
      </c>
      <c r="AC210" s="75">
        <v>12</v>
      </c>
      <c r="AD210" s="75">
        <v>0</v>
      </c>
      <c r="AE210" s="75">
        <v>12</v>
      </c>
      <c r="AF210" s="62">
        <v>3</v>
      </c>
      <c r="AG210" s="55" t="s">
        <v>198</v>
      </c>
      <c r="AH210" s="305">
        <v>41759</v>
      </c>
      <c r="AI210" s="306">
        <v>95630</v>
      </c>
      <c r="AJ210" s="55"/>
      <c r="AK210" s="305"/>
      <c r="AL210" s="306"/>
      <c r="AM210" s="57" t="s">
        <v>1516</v>
      </c>
      <c r="AN210" s="305">
        <v>42282</v>
      </c>
      <c r="AO210" s="306">
        <v>729289.45</v>
      </c>
      <c r="AP210" s="306">
        <v>0</v>
      </c>
      <c r="AQ210" s="60">
        <f t="shared" si="38"/>
        <v>824919.45</v>
      </c>
      <c r="AR210" s="60">
        <f t="shared" si="37"/>
        <v>824919.45</v>
      </c>
      <c r="AS210" s="63">
        <f t="shared" si="39"/>
        <v>92.484943102191821</v>
      </c>
      <c r="AT210" s="60" t="s">
        <v>424</v>
      </c>
      <c r="AU210" s="64" t="s">
        <v>173</v>
      </c>
      <c r="AV210" s="53">
        <v>8</v>
      </c>
      <c r="AW210" s="53">
        <v>195.1</v>
      </c>
      <c r="AX210" s="53"/>
      <c r="AY210" s="53"/>
      <c r="AZ210" s="53">
        <v>5</v>
      </c>
      <c r="BA210" s="53"/>
      <c r="BB210" s="53"/>
      <c r="BC210" s="53"/>
      <c r="BD210" s="53"/>
      <c r="BE210" s="53"/>
      <c r="BF210" s="53"/>
      <c r="BG210" s="53"/>
      <c r="BH210" s="53"/>
      <c r="BI210" s="53">
        <v>2</v>
      </c>
      <c r="BJ210" s="53">
        <v>60</v>
      </c>
      <c r="BK210" s="53">
        <v>1500</v>
      </c>
      <c r="BL210" s="53">
        <v>1</v>
      </c>
      <c r="BM210" s="53">
        <v>100</v>
      </c>
      <c r="BN210" s="53">
        <v>3</v>
      </c>
      <c r="BO210" s="53">
        <v>15</v>
      </c>
      <c r="BP210" s="53">
        <v>2</v>
      </c>
      <c r="BQ210" s="53"/>
      <c r="BR210" s="53"/>
    </row>
    <row r="211" spans="1:70" s="50" customFormat="1">
      <c r="A211" s="53">
        <v>210</v>
      </c>
      <c r="B211" s="54" t="s">
        <v>12</v>
      </c>
      <c r="C211" s="53" t="s">
        <v>57</v>
      </c>
      <c r="D211" s="54" t="s">
        <v>777</v>
      </c>
      <c r="E211" s="66">
        <v>13131003</v>
      </c>
      <c r="F211" s="75" t="s">
        <v>867</v>
      </c>
      <c r="G211" s="54" t="s">
        <v>44</v>
      </c>
      <c r="H211" s="54" t="s">
        <v>1125</v>
      </c>
      <c r="I211" s="58">
        <v>9809529539</v>
      </c>
      <c r="J211" s="321" t="s">
        <v>2362</v>
      </c>
      <c r="K211" s="147">
        <v>16</v>
      </c>
      <c r="L211" s="147" t="s">
        <v>2456</v>
      </c>
      <c r="M211" s="53" t="s">
        <v>1212</v>
      </c>
      <c r="N211" s="53">
        <v>1</v>
      </c>
      <c r="O211" s="54" t="s">
        <v>1403</v>
      </c>
      <c r="P211" s="54" t="s">
        <v>1403</v>
      </c>
      <c r="Q211" s="54" t="s">
        <v>9</v>
      </c>
      <c r="R211" s="57">
        <f t="shared" si="40"/>
        <v>650310</v>
      </c>
      <c r="S211" s="60">
        <v>461010</v>
      </c>
      <c r="T211" s="60">
        <f>S211*100%</f>
        <v>461010</v>
      </c>
      <c r="U211" s="60"/>
      <c r="V211" s="60">
        <v>189300</v>
      </c>
      <c r="W211" s="61">
        <f t="shared" si="28"/>
        <v>26</v>
      </c>
      <c r="X211" s="61">
        <f t="shared" si="29"/>
        <v>23</v>
      </c>
      <c r="Y211" s="61">
        <f t="shared" si="30"/>
        <v>3</v>
      </c>
      <c r="Z211" s="75">
        <v>0</v>
      </c>
      <c r="AA211" s="75">
        <v>0</v>
      </c>
      <c r="AB211" s="75">
        <v>10</v>
      </c>
      <c r="AC211" s="75">
        <v>2</v>
      </c>
      <c r="AD211" s="75">
        <v>13</v>
      </c>
      <c r="AE211" s="75">
        <v>1</v>
      </c>
      <c r="AF211" s="62">
        <v>3</v>
      </c>
      <c r="AG211" s="55" t="s">
        <v>198</v>
      </c>
      <c r="AH211" s="305">
        <v>41724</v>
      </c>
      <c r="AI211" s="306">
        <v>93760</v>
      </c>
      <c r="AJ211" s="55" t="s">
        <v>199</v>
      </c>
      <c r="AK211" s="305">
        <v>42060</v>
      </c>
      <c r="AL211" s="306">
        <v>229701</v>
      </c>
      <c r="AM211" s="55" t="s">
        <v>200</v>
      </c>
      <c r="AN211" s="305">
        <v>42306</v>
      </c>
      <c r="AO211" s="306">
        <v>122093</v>
      </c>
      <c r="AP211" s="306">
        <v>0</v>
      </c>
      <c r="AQ211" s="60">
        <f t="shared" si="38"/>
        <v>445554</v>
      </c>
      <c r="AR211" s="60">
        <f t="shared" si="37"/>
        <v>445554</v>
      </c>
      <c r="AS211" s="63">
        <f t="shared" si="39"/>
        <v>96.647361228606755</v>
      </c>
      <c r="AT211" s="60" t="s">
        <v>424</v>
      </c>
      <c r="AU211" s="64" t="s">
        <v>173</v>
      </c>
      <c r="AV211" s="53">
        <v>3.3</v>
      </c>
      <c r="AW211" s="53">
        <v>140</v>
      </c>
      <c r="AX211" s="53"/>
      <c r="AY211" s="53"/>
      <c r="AZ211" s="53">
        <v>3</v>
      </c>
      <c r="BA211" s="53"/>
      <c r="BB211" s="53"/>
      <c r="BC211" s="53"/>
      <c r="BD211" s="53"/>
      <c r="BE211" s="53"/>
      <c r="BF211" s="53"/>
      <c r="BG211" s="53"/>
      <c r="BH211" s="53"/>
      <c r="BI211" s="53">
        <v>1</v>
      </c>
      <c r="BJ211" s="53"/>
      <c r="BK211" s="53">
        <v>70</v>
      </c>
      <c r="BL211" s="53"/>
      <c r="BM211" s="53">
        <v>26</v>
      </c>
      <c r="BN211" s="53">
        <v>1</v>
      </c>
      <c r="BO211" s="53">
        <v>26</v>
      </c>
      <c r="BP211" s="53">
        <v>1</v>
      </c>
      <c r="BQ211" s="53"/>
      <c r="BR211" s="53"/>
    </row>
    <row r="212" spans="1:70" s="50" customFormat="1" ht="30">
      <c r="A212" s="53">
        <v>211</v>
      </c>
      <c r="B212" s="54" t="s">
        <v>12</v>
      </c>
      <c r="C212" s="53" t="s">
        <v>57</v>
      </c>
      <c r="D212" s="54" t="s">
        <v>778</v>
      </c>
      <c r="E212" s="66">
        <v>13132004</v>
      </c>
      <c r="F212" s="75" t="s">
        <v>967</v>
      </c>
      <c r="G212" s="54" t="s">
        <v>1034</v>
      </c>
      <c r="H212" s="54" t="s">
        <v>378</v>
      </c>
      <c r="I212" s="58">
        <v>9847957261</v>
      </c>
      <c r="J212" s="321" t="s">
        <v>2457</v>
      </c>
      <c r="K212" s="147">
        <v>12</v>
      </c>
      <c r="L212" s="147" t="s">
        <v>2351</v>
      </c>
      <c r="M212" s="53" t="s">
        <v>1227</v>
      </c>
      <c r="N212" s="53">
        <v>2</v>
      </c>
      <c r="O212" s="54" t="s">
        <v>45</v>
      </c>
      <c r="P212" s="54" t="s">
        <v>45</v>
      </c>
      <c r="Q212" s="54" t="s">
        <v>9</v>
      </c>
      <c r="R212" s="57">
        <f t="shared" si="40"/>
        <v>7271926</v>
      </c>
      <c r="S212" s="60">
        <v>4526608</v>
      </c>
      <c r="T212" s="60">
        <f>S212*80%</f>
        <v>3621286.4000000004</v>
      </c>
      <c r="U212" s="60">
        <f>S212*20%</f>
        <v>905321.60000000009</v>
      </c>
      <c r="V212" s="60">
        <v>2745318</v>
      </c>
      <c r="W212" s="61">
        <f t="shared" si="28"/>
        <v>55</v>
      </c>
      <c r="X212" s="61">
        <f t="shared" si="29"/>
        <v>44</v>
      </c>
      <c r="Y212" s="61">
        <f t="shared" si="30"/>
        <v>11</v>
      </c>
      <c r="Z212" s="75">
        <v>0</v>
      </c>
      <c r="AA212" s="75">
        <v>0</v>
      </c>
      <c r="AB212" s="75">
        <v>40</v>
      </c>
      <c r="AC212" s="75">
        <v>8</v>
      </c>
      <c r="AD212" s="75">
        <v>4</v>
      </c>
      <c r="AE212" s="75">
        <v>3</v>
      </c>
      <c r="AF212" s="62">
        <v>3</v>
      </c>
      <c r="AG212" s="55" t="s">
        <v>198</v>
      </c>
      <c r="AH212" s="305">
        <v>41833</v>
      </c>
      <c r="AI212" s="306">
        <v>720000</v>
      </c>
      <c r="AJ212" s="55" t="s">
        <v>199</v>
      </c>
      <c r="AK212" s="305">
        <v>41976</v>
      </c>
      <c r="AL212" s="306">
        <v>1177961</v>
      </c>
      <c r="AM212" s="55" t="s">
        <v>200</v>
      </c>
      <c r="AN212" s="305">
        <v>42261</v>
      </c>
      <c r="AO212" s="306">
        <v>1489025.93</v>
      </c>
      <c r="AP212" s="306">
        <v>846746.48</v>
      </c>
      <c r="AQ212" s="60">
        <f t="shared" si="38"/>
        <v>3386986.9299999997</v>
      </c>
      <c r="AR212" s="60">
        <f t="shared" si="37"/>
        <v>4233733.41</v>
      </c>
      <c r="AS212" s="63">
        <f t="shared" si="39"/>
        <v>93.529932567609137</v>
      </c>
      <c r="AT212" s="60" t="s">
        <v>424</v>
      </c>
      <c r="AU212" s="64" t="s">
        <v>173</v>
      </c>
      <c r="AV212" s="53">
        <v>24</v>
      </c>
      <c r="AW212" s="53">
        <v>584</v>
      </c>
      <c r="AX212" s="53"/>
      <c r="AY212" s="53"/>
      <c r="AZ212" s="53">
        <v>24</v>
      </c>
      <c r="BA212" s="53"/>
      <c r="BB212" s="53"/>
      <c r="BC212" s="53"/>
      <c r="BD212" s="53"/>
      <c r="BE212" s="53"/>
      <c r="BF212" s="53"/>
      <c r="BG212" s="53"/>
      <c r="BH212" s="53"/>
      <c r="BI212" s="53">
        <v>1</v>
      </c>
      <c r="BJ212" s="53">
        <v>3200</v>
      </c>
      <c r="BK212" s="53"/>
      <c r="BL212" s="53"/>
      <c r="BM212" s="53">
        <v>35</v>
      </c>
      <c r="BN212" s="53">
        <v>72</v>
      </c>
      <c r="BO212" s="53"/>
      <c r="BP212" s="53">
        <v>1</v>
      </c>
      <c r="BQ212" s="53"/>
      <c r="BR212" s="53"/>
    </row>
    <row r="213" spans="1:70" s="50" customFormat="1" ht="30">
      <c r="A213" s="53">
        <v>212</v>
      </c>
      <c r="B213" s="54" t="s">
        <v>12</v>
      </c>
      <c r="C213" s="53" t="s">
        <v>57</v>
      </c>
      <c r="D213" s="54" t="s">
        <v>779</v>
      </c>
      <c r="E213" s="66">
        <v>13133005</v>
      </c>
      <c r="F213" s="75" t="s">
        <v>53</v>
      </c>
      <c r="G213" s="54" t="s">
        <v>54</v>
      </c>
      <c r="H213" s="54" t="s">
        <v>1919</v>
      </c>
      <c r="I213" s="58">
        <v>9857831134</v>
      </c>
      <c r="J213" s="321" t="s">
        <v>2458</v>
      </c>
      <c r="K213" s="147">
        <v>12</v>
      </c>
      <c r="L213" s="147" t="s">
        <v>2351</v>
      </c>
      <c r="M213" s="65" t="s">
        <v>1402</v>
      </c>
      <c r="N213" s="53">
        <v>3</v>
      </c>
      <c r="O213" s="54" t="s">
        <v>26</v>
      </c>
      <c r="P213" s="54" t="s">
        <v>26</v>
      </c>
      <c r="Q213" s="54" t="s">
        <v>36</v>
      </c>
      <c r="R213" s="57">
        <f t="shared" si="40"/>
        <v>12996942</v>
      </c>
      <c r="S213" s="60">
        <v>6448678</v>
      </c>
      <c r="T213" s="60">
        <f>S213*80%</f>
        <v>5158942.4000000004</v>
      </c>
      <c r="U213" s="60">
        <f>S213*20%</f>
        <v>1289735.6000000001</v>
      </c>
      <c r="V213" s="60">
        <v>6548264</v>
      </c>
      <c r="W213" s="61">
        <f t="shared" si="28"/>
        <v>1</v>
      </c>
      <c r="X213" s="61">
        <f t="shared" si="29"/>
        <v>0</v>
      </c>
      <c r="Y213" s="61">
        <f t="shared" si="30"/>
        <v>1</v>
      </c>
      <c r="Z213" s="75">
        <v>0</v>
      </c>
      <c r="AA213" s="75">
        <v>0</v>
      </c>
      <c r="AB213" s="75">
        <v>0</v>
      </c>
      <c r="AC213" s="75">
        <v>0</v>
      </c>
      <c r="AD213" s="75">
        <v>0</v>
      </c>
      <c r="AE213" s="75">
        <v>1</v>
      </c>
      <c r="AF213" s="62">
        <v>3</v>
      </c>
      <c r="AG213" s="55" t="s">
        <v>198</v>
      </c>
      <c r="AH213" s="307">
        <v>42051</v>
      </c>
      <c r="AI213" s="200">
        <v>640000</v>
      </c>
      <c r="AJ213" s="57"/>
      <c r="AK213" s="307"/>
      <c r="AL213" s="200"/>
      <c r="AM213" s="57" t="s">
        <v>1516</v>
      </c>
      <c r="AN213" s="307">
        <v>42372</v>
      </c>
      <c r="AO213" s="200">
        <v>2502392.7999999998</v>
      </c>
      <c r="AP213" s="200">
        <v>785598.2</v>
      </c>
      <c r="AQ213" s="60">
        <f t="shared" si="38"/>
        <v>3142392.8</v>
      </c>
      <c r="AR213" s="60">
        <f t="shared" si="37"/>
        <v>3927991</v>
      </c>
      <c r="AS213" s="63">
        <f t="shared" si="39"/>
        <v>60.911569782209632</v>
      </c>
      <c r="AT213" s="60" t="s">
        <v>424</v>
      </c>
      <c r="AU213" s="64" t="s">
        <v>174</v>
      </c>
      <c r="AV213" s="53">
        <v>200</v>
      </c>
      <c r="AW213" s="53">
        <v>90</v>
      </c>
      <c r="AX213" s="53"/>
      <c r="AY213" s="53"/>
      <c r="AZ213" s="53"/>
      <c r="BA213" s="53"/>
      <c r="BB213" s="53"/>
      <c r="BC213" s="53"/>
      <c r="BD213" s="53">
        <v>1</v>
      </c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</row>
    <row r="214" spans="1:70" s="50" customFormat="1">
      <c r="A214" s="53">
        <v>213</v>
      </c>
      <c r="B214" s="54" t="s">
        <v>12</v>
      </c>
      <c r="C214" s="53" t="s">
        <v>57</v>
      </c>
      <c r="D214" s="54" t="s">
        <v>780</v>
      </c>
      <c r="E214" s="66">
        <v>13011006</v>
      </c>
      <c r="F214" s="75" t="s">
        <v>868</v>
      </c>
      <c r="G214" s="54" t="s">
        <v>43</v>
      </c>
      <c r="H214" s="54" t="s">
        <v>1126</v>
      </c>
      <c r="I214" s="58">
        <v>9847087162</v>
      </c>
      <c r="J214" s="321" t="s">
        <v>2362</v>
      </c>
      <c r="K214" s="147">
        <v>24</v>
      </c>
      <c r="L214" s="147" t="s">
        <v>293</v>
      </c>
      <c r="M214" s="53" t="s">
        <v>1212</v>
      </c>
      <c r="N214" s="53">
        <v>1</v>
      </c>
      <c r="O214" s="198" t="s">
        <v>1403</v>
      </c>
      <c r="P214" s="198" t="s">
        <v>1403</v>
      </c>
      <c r="Q214" s="54" t="s">
        <v>9</v>
      </c>
      <c r="R214" s="57">
        <f t="shared" si="40"/>
        <v>2077280</v>
      </c>
      <c r="S214" s="60">
        <v>999360</v>
      </c>
      <c r="T214" s="60">
        <f>S214*100%</f>
        <v>999360</v>
      </c>
      <c r="U214" s="60"/>
      <c r="V214" s="60">
        <v>1077920</v>
      </c>
      <c r="W214" s="61">
        <f t="shared" si="28"/>
        <v>25</v>
      </c>
      <c r="X214" s="61">
        <f t="shared" si="29"/>
        <v>0</v>
      </c>
      <c r="Y214" s="61">
        <f t="shared" si="30"/>
        <v>25</v>
      </c>
      <c r="Z214" s="75">
        <v>0</v>
      </c>
      <c r="AA214" s="75">
        <v>0</v>
      </c>
      <c r="AB214" s="75">
        <v>0</v>
      </c>
      <c r="AC214" s="75">
        <v>25</v>
      </c>
      <c r="AD214" s="75">
        <v>0</v>
      </c>
      <c r="AE214" s="75">
        <v>0</v>
      </c>
      <c r="AF214" s="62">
        <v>3</v>
      </c>
      <c r="AG214" s="55" t="s">
        <v>198</v>
      </c>
      <c r="AH214" s="305">
        <v>41724</v>
      </c>
      <c r="AI214" s="306">
        <v>99000</v>
      </c>
      <c r="AJ214" s="55" t="s">
        <v>199</v>
      </c>
      <c r="AK214" s="305">
        <v>41971</v>
      </c>
      <c r="AL214" s="306">
        <v>113345</v>
      </c>
      <c r="AM214" s="55" t="s">
        <v>200</v>
      </c>
      <c r="AN214" s="305">
        <v>42526</v>
      </c>
      <c r="AO214" s="306">
        <v>695485</v>
      </c>
      <c r="AP214" s="306">
        <v>0</v>
      </c>
      <c r="AQ214" s="60">
        <f t="shared" si="38"/>
        <v>907830</v>
      </c>
      <c r="AR214" s="60">
        <f t="shared" si="37"/>
        <v>907830</v>
      </c>
      <c r="AS214" s="63">
        <f t="shared" si="39"/>
        <v>90.841138328530263</v>
      </c>
      <c r="AT214" s="60" t="s">
        <v>424</v>
      </c>
      <c r="AU214" s="64" t="s">
        <v>173</v>
      </c>
      <c r="AV214" s="53">
        <v>10</v>
      </c>
      <c r="AW214" s="53">
        <v>386.5</v>
      </c>
      <c r="AX214" s="53"/>
      <c r="AY214" s="53"/>
      <c r="AZ214" s="53">
        <v>10</v>
      </c>
      <c r="BA214" s="53"/>
      <c r="BB214" s="53"/>
      <c r="BC214" s="53"/>
      <c r="BD214" s="53"/>
      <c r="BE214" s="53"/>
      <c r="BF214" s="53"/>
      <c r="BG214" s="53"/>
      <c r="BH214" s="53"/>
      <c r="BI214" s="53">
        <v>2</v>
      </c>
      <c r="BJ214" s="53"/>
      <c r="BK214" s="53"/>
      <c r="BL214" s="53"/>
      <c r="BM214" s="53">
        <v>50</v>
      </c>
      <c r="BN214" s="53">
        <v>5</v>
      </c>
      <c r="BO214" s="53">
        <v>25</v>
      </c>
      <c r="BP214" s="53">
        <v>2</v>
      </c>
      <c r="BQ214" s="53"/>
      <c r="BR214" s="53"/>
    </row>
    <row r="215" spans="1:70" s="50" customFormat="1" ht="30">
      <c r="A215" s="53">
        <v>214</v>
      </c>
      <c r="B215" s="54" t="s">
        <v>12</v>
      </c>
      <c r="C215" s="53" t="s">
        <v>58</v>
      </c>
      <c r="D215" s="54" t="s">
        <v>781</v>
      </c>
      <c r="E215" s="66">
        <v>13241007</v>
      </c>
      <c r="F215" s="75" t="s">
        <v>902</v>
      </c>
      <c r="G215" s="59" t="s">
        <v>238</v>
      </c>
      <c r="H215" s="59" t="s">
        <v>239</v>
      </c>
      <c r="I215" s="58" t="s">
        <v>388</v>
      </c>
      <c r="J215" s="321" t="s">
        <v>2459</v>
      </c>
      <c r="K215" s="147">
        <v>8</v>
      </c>
      <c r="L215" s="147" t="s">
        <v>2435</v>
      </c>
      <c r="M215" s="53" t="s">
        <v>1227</v>
      </c>
      <c r="N215" s="53">
        <v>1</v>
      </c>
      <c r="O215" s="54" t="s">
        <v>45</v>
      </c>
      <c r="P215" s="54" t="s">
        <v>45</v>
      </c>
      <c r="Q215" s="54" t="s">
        <v>9</v>
      </c>
      <c r="R215" s="57">
        <f t="shared" si="40"/>
        <v>1776995</v>
      </c>
      <c r="S215" s="60">
        <v>985605</v>
      </c>
      <c r="T215" s="60">
        <f>S215*80%</f>
        <v>788484</v>
      </c>
      <c r="U215" s="60">
        <f>S215*20%</f>
        <v>197121</v>
      </c>
      <c r="V215" s="60">
        <v>791390</v>
      </c>
      <c r="W215" s="61">
        <f t="shared" si="28"/>
        <v>45</v>
      </c>
      <c r="X215" s="61">
        <f t="shared" si="29"/>
        <v>25</v>
      </c>
      <c r="Y215" s="61">
        <f t="shared" si="30"/>
        <v>20</v>
      </c>
      <c r="Z215" s="3">
        <v>0</v>
      </c>
      <c r="AA215" s="3">
        <v>0</v>
      </c>
      <c r="AB215" s="3">
        <v>25</v>
      </c>
      <c r="AC215" s="3">
        <v>20</v>
      </c>
      <c r="AD215" s="3">
        <v>0</v>
      </c>
      <c r="AE215" s="3">
        <v>0</v>
      </c>
      <c r="AF215" s="62">
        <v>3</v>
      </c>
      <c r="AG215" s="55" t="s">
        <v>198</v>
      </c>
      <c r="AH215" s="305">
        <v>42024</v>
      </c>
      <c r="AI215" s="306">
        <v>197121</v>
      </c>
      <c r="AJ215" s="55" t="s">
        <v>199</v>
      </c>
      <c r="AK215" s="305">
        <v>42201</v>
      </c>
      <c r="AL215" s="306">
        <v>561993.5</v>
      </c>
      <c r="AM215" s="55" t="s">
        <v>200</v>
      </c>
      <c r="AN215" s="305">
        <v>42471</v>
      </c>
      <c r="AO215" s="306">
        <v>4799.8999999999996</v>
      </c>
      <c r="AP215" s="306">
        <v>190978.6</v>
      </c>
      <c r="AQ215" s="60">
        <f t="shared" si="38"/>
        <v>763914.4</v>
      </c>
      <c r="AR215" s="60">
        <f t="shared" si="37"/>
        <v>954893</v>
      </c>
      <c r="AS215" s="63">
        <f t="shared" si="39"/>
        <v>96.883944379340605</v>
      </c>
      <c r="AT215" s="60" t="s">
        <v>424</v>
      </c>
      <c r="AU215" s="64" t="s">
        <v>173</v>
      </c>
      <c r="AV215" s="53">
        <v>15.33</v>
      </c>
      <c r="AW215" s="53">
        <v>348</v>
      </c>
      <c r="AX215" s="53"/>
      <c r="AY215" s="53"/>
      <c r="AZ215" s="53">
        <v>15</v>
      </c>
      <c r="BA215" s="53"/>
      <c r="BB215" s="53"/>
      <c r="BC215" s="53"/>
      <c r="BD215" s="53"/>
      <c r="BE215" s="53"/>
      <c r="BF215" s="53"/>
      <c r="BG215" s="53"/>
      <c r="BH215" s="53"/>
      <c r="BI215" s="53">
        <v>5</v>
      </c>
      <c r="BJ215" s="53"/>
      <c r="BK215" s="53">
        <v>30</v>
      </c>
      <c r="BL215" s="53">
        <v>2</v>
      </c>
      <c r="BM215" s="53"/>
      <c r="BN215" s="53">
        <v>47</v>
      </c>
      <c r="BO215" s="53"/>
      <c r="BP215" s="53">
        <v>5</v>
      </c>
      <c r="BQ215" s="53"/>
      <c r="BR215" s="53"/>
    </row>
    <row r="216" spans="1:70" s="50" customFormat="1" ht="30">
      <c r="A216" s="53">
        <v>215</v>
      </c>
      <c r="B216" s="54" t="s">
        <v>12</v>
      </c>
      <c r="C216" s="53" t="s">
        <v>58</v>
      </c>
      <c r="D216" s="54" t="s">
        <v>418</v>
      </c>
      <c r="E216" s="66">
        <v>13241008</v>
      </c>
      <c r="F216" s="75" t="s">
        <v>904</v>
      </c>
      <c r="G216" s="59" t="s">
        <v>1035</v>
      </c>
      <c r="H216" s="59" t="s">
        <v>1127</v>
      </c>
      <c r="I216" s="58">
        <v>9847915316</v>
      </c>
      <c r="J216" s="321" t="s">
        <v>2459</v>
      </c>
      <c r="K216" s="147">
        <v>5</v>
      </c>
      <c r="L216" s="147" t="s">
        <v>2460</v>
      </c>
      <c r="M216" s="53" t="s">
        <v>1212</v>
      </c>
      <c r="N216" s="53">
        <v>1</v>
      </c>
      <c r="O216" s="54" t="s">
        <v>60</v>
      </c>
      <c r="P216" s="54" t="s">
        <v>60</v>
      </c>
      <c r="Q216" s="54" t="s">
        <v>9</v>
      </c>
      <c r="R216" s="57">
        <f t="shared" si="40"/>
        <v>411600</v>
      </c>
      <c r="S216" s="60">
        <v>284600</v>
      </c>
      <c r="T216" s="60">
        <f>S216*100%</f>
        <v>284600</v>
      </c>
      <c r="U216" s="60"/>
      <c r="V216" s="60">
        <v>127000</v>
      </c>
      <c r="W216" s="61">
        <f t="shared" si="28"/>
        <v>11</v>
      </c>
      <c r="X216" s="61">
        <f t="shared" si="29"/>
        <v>1</v>
      </c>
      <c r="Y216" s="61">
        <f t="shared" si="30"/>
        <v>10</v>
      </c>
      <c r="Z216" s="3">
        <v>0</v>
      </c>
      <c r="AA216" s="3">
        <v>0</v>
      </c>
      <c r="AB216" s="3">
        <v>1</v>
      </c>
      <c r="AC216" s="3">
        <v>8</v>
      </c>
      <c r="AD216" s="3">
        <v>0</v>
      </c>
      <c r="AE216" s="3">
        <v>2</v>
      </c>
      <c r="AF216" s="62">
        <v>3</v>
      </c>
      <c r="AG216" s="55"/>
      <c r="AH216" s="305"/>
      <c r="AI216" s="306"/>
      <c r="AJ216" s="57"/>
      <c r="AK216" s="305"/>
      <c r="AL216" s="306"/>
      <c r="AM216" s="57" t="s">
        <v>1516</v>
      </c>
      <c r="AN216" s="305">
        <v>42535</v>
      </c>
      <c r="AO216" s="306">
        <v>284320</v>
      </c>
      <c r="AP216" s="306">
        <v>0</v>
      </c>
      <c r="AQ216" s="60">
        <f t="shared" si="38"/>
        <v>284320</v>
      </c>
      <c r="AR216" s="60">
        <f t="shared" si="37"/>
        <v>284320</v>
      </c>
      <c r="AS216" s="63">
        <f t="shared" si="39"/>
        <v>99.901616303583978</v>
      </c>
      <c r="AT216" s="60" t="s">
        <v>424</v>
      </c>
      <c r="AU216" s="64" t="s">
        <v>182</v>
      </c>
      <c r="AV216" s="53">
        <v>2100</v>
      </c>
      <c r="AW216" s="53">
        <v>6.3</v>
      </c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>
        <v>1</v>
      </c>
      <c r="BM216" s="53"/>
      <c r="BN216" s="53">
        <v>4</v>
      </c>
      <c r="BO216" s="53"/>
      <c r="BP216" s="53"/>
      <c r="BQ216" s="53"/>
      <c r="BR216" s="53"/>
    </row>
    <row r="217" spans="1:70" s="50" customFormat="1" ht="30">
      <c r="A217" s="53">
        <v>216</v>
      </c>
      <c r="B217" s="54" t="s">
        <v>12</v>
      </c>
      <c r="C217" s="53" t="s">
        <v>58</v>
      </c>
      <c r="D217" s="54" t="s">
        <v>782</v>
      </c>
      <c r="E217" s="66">
        <v>13241009</v>
      </c>
      <c r="F217" s="75" t="s">
        <v>903</v>
      </c>
      <c r="G217" s="59" t="s">
        <v>240</v>
      </c>
      <c r="H217" s="59" t="s">
        <v>241</v>
      </c>
      <c r="I217" s="58">
        <v>9847904454</v>
      </c>
      <c r="J217" s="321" t="s">
        <v>2459</v>
      </c>
      <c r="K217" s="147">
        <v>5</v>
      </c>
      <c r="L217" s="147" t="s">
        <v>2460</v>
      </c>
      <c r="M217" s="53" t="s">
        <v>1227</v>
      </c>
      <c r="N217" s="53">
        <v>1</v>
      </c>
      <c r="O217" s="54" t="s">
        <v>60</v>
      </c>
      <c r="P217" s="54" t="s">
        <v>60</v>
      </c>
      <c r="Q217" s="54" t="s">
        <v>9</v>
      </c>
      <c r="R217" s="57">
        <f t="shared" si="40"/>
        <v>412800</v>
      </c>
      <c r="S217" s="60">
        <v>185145</v>
      </c>
      <c r="T217" s="60">
        <f>S217*80%</f>
        <v>148116</v>
      </c>
      <c r="U217" s="60">
        <f>S217*20%</f>
        <v>37029</v>
      </c>
      <c r="V217" s="60">
        <v>227655</v>
      </c>
      <c r="W217" s="61">
        <f t="shared" si="28"/>
        <v>22</v>
      </c>
      <c r="X217" s="61">
        <f t="shared" si="29"/>
        <v>6</v>
      </c>
      <c r="Y217" s="61">
        <f t="shared" si="30"/>
        <v>16</v>
      </c>
      <c r="Z217" s="3">
        <v>4</v>
      </c>
      <c r="AA217" s="3">
        <v>12</v>
      </c>
      <c r="AB217" s="3">
        <v>0</v>
      </c>
      <c r="AC217" s="3">
        <v>0</v>
      </c>
      <c r="AD217" s="3">
        <v>2</v>
      </c>
      <c r="AE217" s="3">
        <v>4</v>
      </c>
      <c r="AF217" s="62">
        <v>3</v>
      </c>
      <c r="AG217" s="55" t="s">
        <v>198</v>
      </c>
      <c r="AH217" s="305">
        <v>42024</v>
      </c>
      <c r="AI217" s="306">
        <v>37029</v>
      </c>
      <c r="AJ217" s="57"/>
      <c r="AK217" s="305"/>
      <c r="AL217" s="306"/>
      <c r="AM217" s="57" t="s">
        <v>1516</v>
      </c>
      <c r="AN217" s="305">
        <v>42186</v>
      </c>
      <c r="AO217" s="306">
        <v>110626.8</v>
      </c>
      <c r="AP217" s="306">
        <v>36913.949999999997</v>
      </c>
      <c r="AQ217" s="60">
        <f t="shared" si="38"/>
        <v>147655.79999999999</v>
      </c>
      <c r="AR217" s="60">
        <f t="shared" si="37"/>
        <v>184569.75</v>
      </c>
      <c r="AS217" s="63">
        <f t="shared" si="39"/>
        <v>99.689297577574337</v>
      </c>
      <c r="AT217" s="60" t="s">
        <v>424</v>
      </c>
      <c r="AU217" s="64" t="s">
        <v>182</v>
      </c>
      <c r="AV217" s="53">
        <v>1100</v>
      </c>
      <c r="AW217" s="53">
        <v>2.5</v>
      </c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>
        <v>1</v>
      </c>
      <c r="BM217" s="53"/>
      <c r="BN217" s="53">
        <v>3</v>
      </c>
      <c r="BO217" s="53"/>
      <c r="BP217" s="53"/>
      <c r="BQ217" s="53"/>
      <c r="BR217" s="53"/>
    </row>
    <row r="218" spans="1:70" s="50" customFormat="1">
      <c r="A218" s="53">
        <v>217</v>
      </c>
      <c r="B218" s="54" t="s">
        <v>12</v>
      </c>
      <c r="C218" s="53" t="s">
        <v>58</v>
      </c>
      <c r="D218" s="54" t="s">
        <v>783</v>
      </c>
      <c r="E218" s="66">
        <v>13241010</v>
      </c>
      <c r="F218" s="75" t="s">
        <v>869</v>
      </c>
      <c r="G218" s="59" t="s">
        <v>242</v>
      </c>
      <c r="H218" s="59" t="s">
        <v>243</v>
      </c>
      <c r="I218" s="58">
        <v>9847810372</v>
      </c>
      <c r="J218" s="321" t="s">
        <v>2459</v>
      </c>
      <c r="K218" s="147">
        <v>12</v>
      </c>
      <c r="L218" s="147" t="s">
        <v>2364</v>
      </c>
      <c r="M218" s="53" t="s">
        <v>1212</v>
      </c>
      <c r="N218" s="53">
        <v>1</v>
      </c>
      <c r="O218" s="198" t="s">
        <v>1403</v>
      </c>
      <c r="P218" s="198" t="s">
        <v>1403</v>
      </c>
      <c r="Q218" s="54" t="s">
        <v>9</v>
      </c>
      <c r="R218" s="57">
        <f t="shared" si="40"/>
        <v>2770633</v>
      </c>
      <c r="S218" s="60">
        <v>1332870</v>
      </c>
      <c r="T218" s="60">
        <f t="shared" ref="T218:T227" si="41">S218*100%</f>
        <v>1332870</v>
      </c>
      <c r="U218" s="60"/>
      <c r="V218" s="60">
        <v>1437763</v>
      </c>
      <c r="W218" s="61">
        <f t="shared" si="28"/>
        <v>26</v>
      </c>
      <c r="X218" s="61">
        <f t="shared" si="29"/>
        <v>0</v>
      </c>
      <c r="Y218" s="61">
        <f t="shared" si="30"/>
        <v>26</v>
      </c>
      <c r="Z218" s="3">
        <v>0</v>
      </c>
      <c r="AA218" s="3">
        <v>1</v>
      </c>
      <c r="AB218" s="3">
        <v>0</v>
      </c>
      <c r="AC218" s="3">
        <v>8</v>
      </c>
      <c r="AD218" s="3">
        <v>0</v>
      </c>
      <c r="AE218" s="3">
        <v>17</v>
      </c>
      <c r="AF218" s="62">
        <v>3</v>
      </c>
      <c r="AG218" s="55" t="s">
        <v>198</v>
      </c>
      <c r="AH218" s="305">
        <v>42024</v>
      </c>
      <c r="AI218" s="306">
        <v>266574</v>
      </c>
      <c r="AJ218" s="57" t="s">
        <v>199</v>
      </c>
      <c r="AK218" s="305">
        <v>42165</v>
      </c>
      <c r="AL218" s="306">
        <v>861813</v>
      </c>
      <c r="AM218" s="55" t="s">
        <v>200</v>
      </c>
      <c r="AN218" s="305">
        <v>42505</v>
      </c>
      <c r="AO218" s="306">
        <v>182483</v>
      </c>
      <c r="AP218" s="306">
        <v>0</v>
      </c>
      <c r="AQ218" s="60">
        <f t="shared" si="38"/>
        <v>1310870</v>
      </c>
      <c r="AR218" s="60">
        <f t="shared" si="37"/>
        <v>1310870</v>
      </c>
      <c r="AS218" s="63">
        <f t="shared" si="39"/>
        <v>98.349426425682935</v>
      </c>
      <c r="AT218" s="60" t="s">
        <v>424</v>
      </c>
      <c r="AU218" s="64" t="s">
        <v>173</v>
      </c>
      <c r="AV218" s="53">
        <v>22</v>
      </c>
      <c r="AW218" s="53">
        <v>419.2</v>
      </c>
      <c r="AX218" s="53"/>
      <c r="AY218" s="53"/>
      <c r="AZ218" s="53">
        <v>22</v>
      </c>
      <c r="BA218" s="53"/>
      <c r="BB218" s="53"/>
      <c r="BC218" s="53"/>
      <c r="BD218" s="53"/>
      <c r="BE218" s="53"/>
      <c r="BF218" s="53"/>
      <c r="BG218" s="53"/>
      <c r="BH218" s="53"/>
      <c r="BI218" s="53">
        <v>1</v>
      </c>
      <c r="BJ218" s="53"/>
      <c r="BK218" s="53"/>
      <c r="BL218" s="53"/>
      <c r="BM218" s="53">
        <v>70</v>
      </c>
      <c r="BN218" s="53">
        <v>5</v>
      </c>
      <c r="BO218" s="53"/>
      <c r="BP218" s="53">
        <v>1</v>
      </c>
      <c r="BQ218" s="53"/>
      <c r="BR218" s="53"/>
    </row>
    <row r="219" spans="1:70" s="50" customFormat="1">
      <c r="A219" s="53">
        <v>218</v>
      </c>
      <c r="B219" s="54" t="s">
        <v>12</v>
      </c>
      <c r="C219" s="53" t="s">
        <v>58</v>
      </c>
      <c r="D219" s="54" t="s">
        <v>784</v>
      </c>
      <c r="E219" s="66">
        <v>13241011</v>
      </c>
      <c r="F219" s="75" t="s">
        <v>968</v>
      </c>
      <c r="G219" s="59" t="s">
        <v>244</v>
      </c>
      <c r="H219" s="59" t="s">
        <v>1128</v>
      </c>
      <c r="I219" s="58">
        <v>9847828638</v>
      </c>
      <c r="J219" s="321" t="s">
        <v>2459</v>
      </c>
      <c r="K219" s="147">
        <v>12</v>
      </c>
      <c r="L219" s="147" t="s">
        <v>2364</v>
      </c>
      <c r="M219" s="53" t="s">
        <v>1212</v>
      </c>
      <c r="N219" s="53">
        <v>1</v>
      </c>
      <c r="O219" s="54" t="s">
        <v>1403</v>
      </c>
      <c r="P219" s="54" t="s">
        <v>85</v>
      </c>
      <c r="Q219" s="54" t="s">
        <v>9</v>
      </c>
      <c r="R219" s="57">
        <f t="shared" si="40"/>
        <v>1168874</v>
      </c>
      <c r="S219" s="60">
        <v>748124</v>
      </c>
      <c r="T219" s="60">
        <f t="shared" si="41"/>
        <v>748124</v>
      </c>
      <c r="U219" s="60"/>
      <c r="V219" s="60">
        <v>420750</v>
      </c>
      <c r="W219" s="61">
        <f t="shared" si="28"/>
        <v>31</v>
      </c>
      <c r="X219" s="61">
        <f t="shared" si="29"/>
        <v>0</v>
      </c>
      <c r="Y219" s="61">
        <f t="shared" si="30"/>
        <v>31</v>
      </c>
      <c r="Z219" s="3">
        <v>0</v>
      </c>
      <c r="AA219" s="3">
        <v>1</v>
      </c>
      <c r="AB219" s="3">
        <v>0</v>
      </c>
      <c r="AC219" s="3">
        <v>6</v>
      </c>
      <c r="AD219" s="3">
        <v>0</v>
      </c>
      <c r="AE219" s="3">
        <v>24</v>
      </c>
      <c r="AF219" s="62">
        <v>3</v>
      </c>
      <c r="AG219" s="55" t="s">
        <v>198</v>
      </c>
      <c r="AH219" s="305">
        <v>42346</v>
      </c>
      <c r="AI219" s="306">
        <v>702754</v>
      </c>
      <c r="AJ219" s="57"/>
      <c r="AK219" s="305"/>
      <c r="AL219" s="306"/>
      <c r="AM219" s="55" t="s">
        <v>200</v>
      </c>
      <c r="AN219" s="305">
        <v>42506</v>
      </c>
      <c r="AO219" s="306">
        <v>36699.5</v>
      </c>
      <c r="AP219" s="306">
        <v>0</v>
      </c>
      <c r="AQ219" s="60">
        <f t="shared" si="38"/>
        <v>739453.5</v>
      </c>
      <c r="AR219" s="60">
        <f t="shared" si="37"/>
        <v>739453.5</v>
      </c>
      <c r="AS219" s="63">
        <f t="shared" si="39"/>
        <v>98.84103437398079</v>
      </c>
      <c r="AT219" s="60" t="s">
        <v>424</v>
      </c>
      <c r="AU219" s="64" t="s">
        <v>173</v>
      </c>
      <c r="AV219" s="53">
        <v>8.67</v>
      </c>
      <c r="AW219" s="53">
        <v>124</v>
      </c>
      <c r="AX219" s="53"/>
      <c r="AY219" s="53"/>
      <c r="AZ219" s="53">
        <v>8.67</v>
      </c>
      <c r="BA219" s="53"/>
      <c r="BB219" s="53"/>
      <c r="BC219" s="53"/>
      <c r="BD219" s="53"/>
      <c r="BE219" s="53"/>
      <c r="BF219" s="53"/>
      <c r="BG219" s="53"/>
      <c r="BH219" s="53"/>
      <c r="BI219" s="53">
        <v>1</v>
      </c>
      <c r="BJ219" s="53"/>
      <c r="BK219" s="53">
        <v>20</v>
      </c>
      <c r="BL219" s="53"/>
      <c r="BM219" s="53">
        <v>100</v>
      </c>
      <c r="BN219" s="53">
        <v>13</v>
      </c>
      <c r="BO219" s="53"/>
      <c r="BP219" s="53">
        <v>1</v>
      </c>
      <c r="BQ219" s="53"/>
      <c r="BR219" s="53"/>
    </row>
    <row r="220" spans="1:70" s="50" customFormat="1">
      <c r="A220" s="53">
        <v>219</v>
      </c>
      <c r="B220" s="54" t="s">
        <v>12</v>
      </c>
      <c r="C220" s="53" t="s">
        <v>58</v>
      </c>
      <c r="D220" s="54" t="s">
        <v>759</v>
      </c>
      <c r="E220" s="66">
        <v>13241012</v>
      </c>
      <c r="F220" s="75" t="s">
        <v>969</v>
      </c>
      <c r="G220" s="59" t="s">
        <v>245</v>
      </c>
      <c r="H220" s="59" t="s">
        <v>246</v>
      </c>
      <c r="I220" s="58">
        <v>9847827877</v>
      </c>
      <c r="J220" s="321" t="s">
        <v>2459</v>
      </c>
      <c r="K220" s="147">
        <v>12</v>
      </c>
      <c r="L220" s="147" t="s">
        <v>2364</v>
      </c>
      <c r="M220" s="53" t="s">
        <v>1212</v>
      </c>
      <c r="N220" s="53">
        <v>1</v>
      </c>
      <c r="O220" s="54" t="s">
        <v>1403</v>
      </c>
      <c r="P220" s="54" t="s">
        <v>85</v>
      </c>
      <c r="Q220" s="54" t="s">
        <v>9</v>
      </c>
      <c r="R220" s="57">
        <f t="shared" si="40"/>
        <v>725575</v>
      </c>
      <c r="S220" s="60">
        <v>494200</v>
      </c>
      <c r="T220" s="60">
        <f t="shared" si="41"/>
        <v>494200</v>
      </c>
      <c r="U220" s="60"/>
      <c r="V220" s="60">
        <v>231375</v>
      </c>
      <c r="W220" s="61">
        <f t="shared" si="28"/>
        <v>30</v>
      </c>
      <c r="X220" s="61">
        <f t="shared" si="29"/>
        <v>0</v>
      </c>
      <c r="Y220" s="61">
        <f t="shared" si="30"/>
        <v>30</v>
      </c>
      <c r="Z220" s="3">
        <v>0</v>
      </c>
      <c r="AA220" s="3">
        <v>2</v>
      </c>
      <c r="AB220" s="3">
        <v>0</v>
      </c>
      <c r="AC220" s="3">
        <v>26</v>
      </c>
      <c r="AD220" s="3">
        <v>0</v>
      </c>
      <c r="AE220" s="3">
        <v>2</v>
      </c>
      <c r="AF220" s="62">
        <v>3</v>
      </c>
      <c r="AG220" s="55" t="s">
        <v>198</v>
      </c>
      <c r="AH220" s="305">
        <v>42024</v>
      </c>
      <c r="AI220" s="306">
        <v>98840</v>
      </c>
      <c r="AJ220" s="57" t="s">
        <v>429</v>
      </c>
      <c r="AK220" s="305">
        <v>42185</v>
      </c>
      <c r="AL220" s="306">
        <v>264961.09000000003</v>
      </c>
      <c r="AM220" s="55" t="s">
        <v>200</v>
      </c>
      <c r="AN220" s="305">
        <v>42500</v>
      </c>
      <c r="AO220" s="306">
        <v>121673</v>
      </c>
      <c r="AP220" s="306">
        <v>0</v>
      </c>
      <c r="AQ220" s="60">
        <f t="shared" si="38"/>
        <v>485474.09</v>
      </c>
      <c r="AR220" s="60">
        <f t="shared" si="37"/>
        <v>485474.09</v>
      </c>
      <c r="AS220" s="63">
        <f t="shared" si="39"/>
        <v>98.234336301092682</v>
      </c>
      <c r="AT220" s="60" t="s">
        <v>424</v>
      </c>
      <c r="AU220" s="64" t="s">
        <v>173</v>
      </c>
      <c r="AV220" s="53">
        <v>4</v>
      </c>
      <c r="AW220" s="53">
        <v>283.8</v>
      </c>
      <c r="AX220" s="53"/>
      <c r="AY220" s="53"/>
      <c r="AZ220" s="53">
        <v>4.7300000000000004</v>
      </c>
      <c r="BA220" s="53"/>
      <c r="BB220" s="53"/>
      <c r="BC220" s="53"/>
      <c r="BD220" s="53"/>
      <c r="BE220" s="53"/>
      <c r="BF220" s="53"/>
      <c r="BG220" s="53"/>
      <c r="BH220" s="53"/>
      <c r="BI220" s="53">
        <v>1</v>
      </c>
      <c r="BJ220" s="53">
        <v>150</v>
      </c>
      <c r="BK220" s="53">
        <v>35</v>
      </c>
      <c r="BL220" s="53"/>
      <c r="BM220" s="53">
        <v>60</v>
      </c>
      <c r="BN220" s="53">
        <v>6</v>
      </c>
      <c r="BO220" s="53">
        <v>6</v>
      </c>
      <c r="BP220" s="53">
        <v>1</v>
      </c>
      <c r="BQ220" s="53"/>
      <c r="BR220" s="53"/>
    </row>
    <row r="221" spans="1:70" s="50" customFormat="1" ht="30">
      <c r="A221" s="53">
        <v>220</v>
      </c>
      <c r="B221" s="54" t="s">
        <v>12</v>
      </c>
      <c r="C221" s="53" t="s">
        <v>58</v>
      </c>
      <c r="D221" s="54" t="s">
        <v>760</v>
      </c>
      <c r="E221" s="66">
        <v>13241013</v>
      </c>
      <c r="F221" s="75" t="s">
        <v>905</v>
      </c>
      <c r="G221" s="59" t="s">
        <v>247</v>
      </c>
      <c r="H221" s="59" t="s">
        <v>248</v>
      </c>
      <c r="I221" s="58">
        <v>9844955706</v>
      </c>
      <c r="J221" s="321" t="s">
        <v>2459</v>
      </c>
      <c r="K221" s="147">
        <v>12</v>
      </c>
      <c r="L221" s="147" t="s">
        <v>2364</v>
      </c>
      <c r="M221" s="53" t="s">
        <v>1212</v>
      </c>
      <c r="N221" s="53">
        <v>1</v>
      </c>
      <c r="O221" s="198" t="s">
        <v>1403</v>
      </c>
      <c r="P221" s="198" t="s">
        <v>1403</v>
      </c>
      <c r="Q221" s="54" t="s">
        <v>9</v>
      </c>
      <c r="R221" s="57">
        <f t="shared" si="40"/>
        <v>1620095</v>
      </c>
      <c r="S221" s="60">
        <v>1072595</v>
      </c>
      <c r="T221" s="60">
        <f t="shared" si="41"/>
        <v>1072595</v>
      </c>
      <c r="U221" s="60"/>
      <c r="V221" s="60">
        <v>547500</v>
      </c>
      <c r="W221" s="61">
        <f t="shared" ref="W221:W295" si="42">X221+Y221</f>
        <v>25</v>
      </c>
      <c r="X221" s="61">
        <f t="shared" ref="X221:X295" si="43">Z221+AB221+AD221</f>
        <v>5</v>
      </c>
      <c r="Y221" s="61">
        <f t="shared" ref="Y221:Y295" si="44">AA221+AC221+AE221</f>
        <v>20</v>
      </c>
      <c r="Z221" s="3">
        <v>0</v>
      </c>
      <c r="AA221" s="3">
        <v>1</v>
      </c>
      <c r="AB221" s="3">
        <v>5</v>
      </c>
      <c r="AC221" s="3">
        <v>17</v>
      </c>
      <c r="AD221" s="3">
        <v>0</v>
      </c>
      <c r="AE221" s="3">
        <v>2</v>
      </c>
      <c r="AF221" s="62">
        <v>3</v>
      </c>
      <c r="AG221" s="55" t="s">
        <v>198</v>
      </c>
      <c r="AH221" s="305">
        <v>42024</v>
      </c>
      <c r="AI221" s="306">
        <v>214519</v>
      </c>
      <c r="AJ221" s="57" t="s">
        <v>429</v>
      </c>
      <c r="AK221" s="305">
        <v>41773</v>
      </c>
      <c r="AL221" s="306">
        <v>525381</v>
      </c>
      <c r="AM221" s="55" t="s">
        <v>200</v>
      </c>
      <c r="AN221" s="305">
        <v>42435</v>
      </c>
      <c r="AO221" s="306">
        <v>303495</v>
      </c>
      <c r="AP221" s="306">
        <v>0</v>
      </c>
      <c r="AQ221" s="60">
        <f t="shared" si="38"/>
        <v>1043395</v>
      </c>
      <c r="AR221" s="60">
        <f t="shared" si="37"/>
        <v>1043395</v>
      </c>
      <c r="AS221" s="63">
        <f t="shared" si="39"/>
        <v>97.277630419683106</v>
      </c>
      <c r="AT221" s="60" t="s">
        <v>424</v>
      </c>
      <c r="AU221" s="64" t="s">
        <v>173</v>
      </c>
      <c r="AV221" s="53">
        <v>15</v>
      </c>
      <c r="AW221" s="53">
        <v>798</v>
      </c>
      <c r="AX221" s="53"/>
      <c r="AY221" s="53"/>
      <c r="AZ221" s="53">
        <v>15</v>
      </c>
      <c r="BA221" s="53"/>
      <c r="BB221" s="53"/>
      <c r="BC221" s="53"/>
      <c r="BD221" s="53"/>
      <c r="BE221" s="53"/>
      <c r="BF221" s="53"/>
      <c r="BG221" s="53"/>
      <c r="BH221" s="53"/>
      <c r="BI221" s="53">
        <v>1</v>
      </c>
      <c r="BJ221" s="53"/>
      <c r="BK221" s="53">
        <v>25</v>
      </c>
      <c r="BL221" s="53"/>
      <c r="BM221" s="53">
        <v>100</v>
      </c>
      <c r="BN221" s="53">
        <v>3</v>
      </c>
      <c r="BO221" s="53"/>
      <c r="BP221" s="53">
        <v>1</v>
      </c>
      <c r="BQ221" s="53"/>
      <c r="BR221" s="53"/>
    </row>
    <row r="222" spans="1:70" s="50" customFormat="1">
      <c r="A222" s="53">
        <v>221</v>
      </c>
      <c r="B222" s="54" t="s">
        <v>12</v>
      </c>
      <c r="C222" s="53" t="s">
        <v>58</v>
      </c>
      <c r="D222" s="54" t="s">
        <v>785</v>
      </c>
      <c r="E222" s="66">
        <v>13241014</v>
      </c>
      <c r="F222" s="75" t="s">
        <v>870</v>
      </c>
      <c r="G222" s="59" t="s">
        <v>1036</v>
      </c>
      <c r="H222" s="59" t="s">
        <v>249</v>
      </c>
      <c r="I222" s="58"/>
      <c r="J222" s="321" t="s">
        <v>2459</v>
      </c>
      <c r="K222" s="147">
        <v>12</v>
      </c>
      <c r="L222" s="147" t="s">
        <v>2364</v>
      </c>
      <c r="M222" s="53" t="s">
        <v>1212</v>
      </c>
      <c r="N222" s="53">
        <v>1</v>
      </c>
      <c r="O222" s="198" t="s">
        <v>1403</v>
      </c>
      <c r="P222" s="198" t="s">
        <v>1403</v>
      </c>
      <c r="Q222" s="54" t="s">
        <v>9</v>
      </c>
      <c r="R222" s="57">
        <f t="shared" si="40"/>
        <v>1225350</v>
      </c>
      <c r="S222" s="60">
        <v>700950</v>
      </c>
      <c r="T222" s="60">
        <f t="shared" si="41"/>
        <v>700950</v>
      </c>
      <c r="U222" s="60"/>
      <c r="V222" s="60">
        <v>524400</v>
      </c>
      <c r="W222" s="61">
        <f t="shared" si="42"/>
        <v>26</v>
      </c>
      <c r="X222" s="61">
        <f t="shared" si="43"/>
        <v>0</v>
      </c>
      <c r="Y222" s="61">
        <f t="shared" si="44"/>
        <v>26</v>
      </c>
      <c r="Z222" s="3">
        <v>0</v>
      </c>
      <c r="AA222" s="3">
        <v>1</v>
      </c>
      <c r="AB222" s="3">
        <v>0</v>
      </c>
      <c r="AC222" s="3">
        <v>9</v>
      </c>
      <c r="AD222" s="3">
        <v>0</v>
      </c>
      <c r="AE222" s="3">
        <v>16</v>
      </c>
      <c r="AF222" s="62">
        <v>3</v>
      </c>
      <c r="AG222" s="55" t="s">
        <v>198</v>
      </c>
      <c r="AH222" s="305">
        <v>42024</v>
      </c>
      <c r="AI222" s="306">
        <v>140190</v>
      </c>
      <c r="AJ222" s="57" t="s">
        <v>429</v>
      </c>
      <c r="AK222" s="305">
        <v>41773</v>
      </c>
      <c r="AL222" s="306">
        <v>240310</v>
      </c>
      <c r="AM222" s="55" t="s">
        <v>200</v>
      </c>
      <c r="AN222" s="305">
        <v>42506</v>
      </c>
      <c r="AO222" s="306">
        <v>305450</v>
      </c>
      <c r="AP222" s="306">
        <v>0</v>
      </c>
      <c r="AQ222" s="60">
        <f t="shared" si="38"/>
        <v>685950</v>
      </c>
      <c r="AR222" s="60">
        <f t="shared" si="37"/>
        <v>685950</v>
      </c>
      <c r="AS222" s="63">
        <f t="shared" si="39"/>
        <v>97.860047078964257</v>
      </c>
      <c r="AT222" s="60" t="s">
        <v>424</v>
      </c>
      <c r="AU222" s="64" t="s">
        <v>173</v>
      </c>
      <c r="AV222" s="53">
        <v>10</v>
      </c>
      <c r="AW222" s="53">
        <v>255</v>
      </c>
      <c r="AX222" s="53"/>
      <c r="AY222" s="53"/>
      <c r="AZ222" s="53">
        <v>10</v>
      </c>
      <c r="BA222" s="53"/>
      <c r="BB222" s="53"/>
      <c r="BC222" s="53"/>
      <c r="BD222" s="53"/>
      <c r="BE222" s="53"/>
      <c r="BF222" s="53"/>
      <c r="BG222" s="53"/>
      <c r="BH222" s="53"/>
      <c r="BI222" s="53">
        <v>1</v>
      </c>
      <c r="BJ222" s="53">
        <v>2000</v>
      </c>
      <c r="BK222" s="53"/>
      <c r="BL222" s="53"/>
      <c r="BM222" s="53">
        <v>26</v>
      </c>
      <c r="BN222" s="53">
        <v>0</v>
      </c>
      <c r="BO222" s="53"/>
      <c r="BP222" s="53">
        <v>1</v>
      </c>
      <c r="BQ222" s="53"/>
      <c r="BR222" s="53"/>
    </row>
    <row r="223" spans="1:70" s="50" customFormat="1" ht="30">
      <c r="A223" s="53">
        <v>222</v>
      </c>
      <c r="B223" s="54" t="s">
        <v>12</v>
      </c>
      <c r="C223" s="53" t="s">
        <v>58</v>
      </c>
      <c r="D223" s="54" t="s">
        <v>786</v>
      </c>
      <c r="E223" s="66">
        <v>13241015</v>
      </c>
      <c r="F223" s="75" t="s">
        <v>906</v>
      </c>
      <c r="G223" s="59" t="s">
        <v>1037</v>
      </c>
      <c r="H223" s="59" t="s">
        <v>250</v>
      </c>
      <c r="I223" s="58">
        <v>9806260149</v>
      </c>
      <c r="J223" s="321" t="s">
        <v>2459</v>
      </c>
      <c r="K223" s="147">
        <v>5</v>
      </c>
      <c r="L223" s="147" t="s">
        <v>2460</v>
      </c>
      <c r="M223" s="53" t="s">
        <v>1212</v>
      </c>
      <c r="N223" s="53">
        <v>1</v>
      </c>
      <c r="O223" s="54" t="s">
        <v>60</v>
      </c>
      <c r="P223" s="54" t="s">
        <v>60</v>
      </c>
      <c r="Q223" s="54" t="s">
        <v>9</v>
      </c>
      <c r="R223" s="57">
        <f t="shared" si="40"/>
        <v>410250</v>
      </c>
      <c r="S223" s="60">
        <v>284950</v>
      </c>
      <c r="T223" s="60">
        <f t="shared" si="41"/>
        <v>284950</v>
      </c>
      <c r="U223" s="60"/>
      <c r="V223" s="60">
        <v>125300</v>
      </c>
      <c r="W223" s="61">
        <f t="shared" si="42"/>
        <v>25</v>
      </c>
      <c r="X223" s="61">
        <f t="shared" si="43"/>
        <v>0</v>
      </c>
      <c r="Y223" s="61">
        <f t="shared" si="44"/>
        <v>25</v>
      </c>
      <c r="Z223" s="3">
        <v>0</v>
      </c>
      <c r="AA223" s="3">
        <v>0</v>
      </c>
      <c r="AB223" s="3">
        <v>0</v>
      </c>
      <c r="AC223" s="3">
        <v>24</v>
      </c>
      <c r="AD223" s="3">
        <v>0</v>
      </c>
      <c r="AE223" s="3">
        <v>1</v>
      </c>
      <c r="AF223" s="62">
        <v>3</v>
      </c>
      <c r="AG223" s="55" t="s">
        <v>198</v>
      </c>
      <c r="AH223" s="305">
        <v>42024</v>
      </c>
      <c r="AI223" s="306">
        <v>56990</v>
      </c>
      <c r="AJ223" s="57"/>
      <c r="AK223" s="305"/>
      <c r="AL223" s="306"/>
      <c r="AM223" s="57" t="s">
        <v>1516</v>
      </c>
      <c r="AN223" s="305">
        <v>42172</v>
      </c>
      <c r="AO223" s="306">
        <v>227960</v>
      </c>
      <c r="AP223" s="306">
        <v>0</v>
      </c>
      <c r="AQ223" s="60">
        <f t="shared" si="38"/>
        <v>284950</v>
      </c>
      <c r="AR223" s="60">
        <f t="shared" si="37"/>
        <v>284950</v>
      </c>
      <c r="AS223" s="63">
        <f t="shared" si="39"/>
        <v>100</v>
      </c>
      <c r="AT223" s="60" t="s">
        <v>424</v>
      </c>
      <c r="AU223" s="64" t="s">
        <v>182</v>
      </c>
      <c r="AV223" s="53">
        <v>1400</v>
      </c>
      <c r="AW223" s="53">
        <v>4</v>
      </c>
      <c r="AX223" s="53"/>
      <c r="AY223" s="53"/>
      <c r="AZ223" s="53"/>
      <c r="BA223" s="53">
        <v>2</v>
      </c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>
        <v>1</v>
      </c>
      <c r="BM223" s="53">
        <v>22</v>
      </c>
      <c r="BN223" s="53">
        <v>2</v>
      </c>
      <c r="BO223" s="53"/>
      <c r="BP223" s="53"/>
      <c r="BQ223" s="53"/>
      <c r="BR223" s="53"/>
    </row>
    <row r="224" spans="1:70" s="50" customFormat="1" ht="30">
      <c r="A224" s="53">
        <v>223</v>
      </c>
      <c r="B224" s="54" t="s">
        <v>12</v>
      </c>
      <c r="C224" s="53" t="s">
        <v>58</v>
      </c>
      <c r="D224" s="54" t="s">
        <v>786</v>
      </c>
      <c r="E224" s="66">
        <v>13241016</v>
      </c>
      <c r="F224" s="75" t="s">
        <v>874</v>
      </c>
      <c r="G224" s="59" t="s">
        <v>251</v>
      </c>
      <c r="H224" s="59" t="s">
        <v>1129</v>
      </c>
      <c r="I224" s="58" t="s">
        <v>379</v>
      </c>
      <c r="J224" s="321" t="s">
        <v>2459</v>
      </c>
      <c r="K224" s="147">
        <v>5</v>
      </c>
      <c r="L224" s="147" t="s">
        <v>2460</v>
      </c>
      <c r="M224" s="53" t="s">
        <v>1212</v>
      </c>
      <c r="N224" s="53">
        <v>1</v>
      </c>
      <c r="O224" s="54" t="s">
        <v>60</v>
      </c>
      <c r="P224" s="54" t="s">
        <v>60</v>
      </c>
      <c r="Q224" s="54" t="s">
        <v>9</v>
      </c>
      <c r="R224" s="57">
        <f t="shared" si="40"/>
        <v>382500</v>
      </c>
      <c r="S224" s="60">
        <v>285000</v>
      </c>
      <c r="T224" s="60">
        <f t="shared" si="41"/>
        <v>285000</v>
      </c>
      <c r="U224" s="60"/>
      <c r="V224" s="60">
        <v>97500</v>
      </c>
      <c r="W224" s="61">
        <f t="shared" si="42"/>
        <v>21</v>
      </c>
      <c r="X224" s="61">
        <f t="shared" si="43"/>
        <v>0</v>
      </c>
      <c r="Y224" s="61">
        <f t="shared" si="44"/>
        <v>21</v>
      </c>
      <c r="Z224" s="3">
        <v>0</v>
      </c>
      <c r="AA224" s="3">
        <v>0</v>
      </c>
      <c r="AB224" s="3">
        <v>0</v>
      </c>
      <c r="AC224" s="3">
        <v>9</v>
      </c>
      <c r="AD224" s="3">
        <v>0</v>
      </c>
      <c r="AE224" s="3">
        <v>12</v>
      </c>
      <c r="AF224" s="62">
        <v>3</v>
      </c>
      <c r="AG224" s="55" t="s">
        <v>198</v>
      </c>
      <c r="AH224" s="305">
        <v>42024</v>
      </c>
      <c r="AI224" s="306">
        <v>57000</v>
      </c>
      <c r="AJ224" s="57"/>
      <c r="AK224" s="305"/>
      <c r="AL224" s="306"/>
      <c r="AM224" s="57" t="s">
        <v>1516</v>
      </c>
      <c r="AN224" s="305">
        <v>42186</v>
      </c>
      <c r="AO224" s="306">
        <v>228000</v>
      </c>
      <c r="AP224" s="306">
        <v>0</v>
      </c>
      <c r="AQ224" s="60">
        <f t="shared" si="38"/>
        <v>285000</v>
      </c>
      <c r="AR224" s="60">
        <f t="shared" si="37"/>
        <v>285000</v>
      </c>
      <c r="AS224" s="63">
        <f t="shared" si="39"/>
        <v>100</v>
      </c>
      <c r="AT224" s="60" t="s">
        <v>424</v>
      </c>
      <c r="AU224" s="64" t="s">
        <v>182</v>
      </c>
      <c r="AV224" s="53">
        <v>800</v>
      </c>
      <c r="AW224" s="53">
        <v>2.4</v>
      </c>
      <c r="AX224" s="53"/>
      <c r="AY224" s="53"/>
      <c r="AZ224" s="53"/>
      <c r="BA224" s="53">
        <v>2</v>
      </c>
      <c r="BB224" s="53"/>
      <c r="BC224" s="53"/>
      <c r="BD224" s="53"/>
      <c r="BE224" s="53"/>
      <c r="BF224" s="53"/>
      <c r="BG224" s="53"/>
      <c r="BH224" s="53"/>
      <c r="BI224" s="53"/>
      <c r="BJ224" s="53">
        <v>150</v>
      </c>
      <c r="BK224" s="53"/>
      <c r="BL224" s="53">
        <v>1</v>
      </c>
      <c r="BM224" s="53">
        <v>10</v>
      </c>
      <c r="BN224" s="53">
        <v>2</v>
      </c>
      <c r="BO224" s="53"/>
      <c r="BP224" s="53"/>
      <c r="BQ224" s="53"/>
      <c r="BR224" s="53"/>
    </row>
    <row r="225" spans="1:70" s="50" customFormat="1" ht="30">
      <c r="A225" s="53">
        <v>224</v>
      </c>
      <c r="B225" s="54" t="s">
        <v>12</v>
      </c>
      <c r="C225" s="53" t="s">
        <v>58</v>
      </c>
      <c r="D225" s="54" t="s">
        <v>787</v>
      </c>
      <c r="E225" s="66">
        <v>13241017</v>
      </c>
      <c r="F225" s="75" t="s">
        <v>907</v>
      </c>
      <c r="G225" s="59" t="s">
        <v>1038</v>
      </c>
      <c r="H225" s="59" t="s">
        <v>1130</v>
      </c>
      <c r="I225" s="58">
        <v>9847825948</v>
      </c>
      <c r="J225" s="321" t="s">
        <v>2461</v>
      </c>
      <c r="K225" s="147">
        <v>15</v>
      </c>
      <c r="L225" s="147" t="s">
        <v>2429</v>
      </c>
      <c r="M225" s="53" t="s">
        <v>1212</v>
      </c>
      <c r="N225" s="53">
        <v>1</v>
      </c>
      <c r="O225" s="198" t="s">
        <v>1403</v>
      </c>
      <c r="P225" s="198" t="s">
        <v>1403</v>
      </c>
      <c r="Q225" s="54" t="s">
        <v>9</v>
      </c>
      <c r="R225" s="57">
        <f t="shared" si="40"/>
        <v>1297350</v>
      </c>
      <c r="S225" s="60">
        <v>949850</v>
      </c>
      <c r="T225" s="60">
        <f t="shared" si="41"/>
        <v>949850</v>
      </c>
      <c r="U225" s="60"/>
      <c r="V225" s="60">
        <v>347500</v>
      </c>
      <c r="W225" s="61">
        <f t="shared" si="42"/>
        <v>25</v>
      </c>
      <c r="X225" s="61">
        <f t="shared" si="43"/>
        <v>0</v>
      </c>
      <c r="Y225" s="61">
        <f t="shared" si="44"/>
        <v>25</v>
      </c>
      <c r="Z225" s="3">
        <v>0</v>
      </c>
      <c r="AA225" s="3">
        <v>0</v>
      </c>
      <c r="AB225" s="3">
        <v>0</v>
      </c>
      <c r="AC225" s="3">
        <v>12</v>
      </c>
      <c r="AD225" s="3">
        <v>0</v>
      </c>
      <c r="AE225" s="3">
        <v>13</v>
      </c>
      <c r="AF225" s="62">
        <v>3</v>
      </c>
      <c r="AG225" s="55" t="s">
        <v>198</v>
      </c>
      <c r="AH225" s="305">
        <v>42024</v>
      </c>
      <c r="AI225" s="306">
        <v>189970</v>
      </c>
      <c r="AJ225" s="57" t="s">
        <v>199</v>
      </c>
      <c r="AK225" s="305">
        <v>42185</v>
      </c>
      <c r="AL225" s="306">
        <v>220010</v>
      </c>
      <c r="AM225" s="55" t="s">
        <v>200</v>
      </c>
      <c r="AN225" s="305">
        <v>42506</v>
      </c>
      <c r="AO225" s="306">
        <v>520870</v>
      </c>
      <c r="AP225" s="306">
        <v>0</v>
      </c>
      <c r="AQ225" s="60">
        <f t="shared" si="38"/>
        <v>930850</v>
      </c>
      <c r="AR225" s="60">
        <f t="shared" si="37"/>
        <v>930850</v>
      </c>
      <c r="AS225" s="63">
        <f t="shared" si="39"/>
        <v>97.99968416065694</v>
      </c>
      <c r="AT225" s="60" t="s">
        <v>424</v>
      </c>
      <c r="AU225" s="64" t="s">
        <v>173</v>
      </c>
      <c r="AV225" s="53">
        <v>14</v>
      </c>
      <c r="AW225" s="53">
        <v>385</v>
      </c>
      <c r="AX225" s="53"/>
      <c r="AY225" s="53"/>
      <c r="AZ225" s="53">
        <v>14</v>
      </c>
      <c r="BA225" s="53"/>
      <c r="BB225" s="53"/>
      <c r="BC225" s="53"/>
      <c r="BD225" s="53"/>
      <c r="BE225" s="53"/>
      <c r="BF225" s="53"/>
      <c r="BG225" s="53"/>
      <c r="BH225" s="53"/>
      <c r="BI225" s="53">
        <v>1</v>
      </c>
      <c r="BJ225" s="53"/>
      <c r="BK225" s="53">
        <v>25</v>
      </c>
      <c r="BL225" s="53"/>
      <c r="BM225" s="53">
        <v>50</v>
      </c>
      <c r="BN225" s="53">
        <v>3</v>
      </c>
      <c r="BO225" s="53"/>
      <c r="BP225" s="53">
        <v>1</v>
      </c>
      <c r="BQ225" s="53"/>
      <c r="BR225" s="53"/>
    </row>
    <row r="226" spans="1:70" s="50" customFormat="1" ht="30">
      <c r="A226" s="53">
        <v>225</v>
      </c>
      <c r="B226" s="54" t="s">
        <v>12</v>
      </c>
      <c r="C226" s="53" t="s">
        <v>58</v>
      </c>
      <c r="D226" s="54" t="s">
        <v>419</v>
      </c>
      <c r="E226" s="66">
        <v>13241018</v>
      </c>
      <c r="F226" s="75" t="s">
        <v>871</v>
      </c>
      <c r="G226" s="59" t="s">
        <v>252</v>
      </c>
      <c r="H226" s="59" t="s">
        <v>1131</v>
      </c>
      <c r="I226" s="58">
        <v>9847828849</v>
      </c>
      <c r="J226" s="321" t="s">
        <v>2459</v>
      </c>
      <c r="K226" s="147">
        <v>5</v>
      </c>
      <c r="L226" s="147" t="s">
        <v>2460</v>
      </c>
      <c r="M226" s="53" t="s">
        <v>1212</v>
      </c>
      <c r="N226" s="53">
        <v>1</v>
      </c>
      <c r="O226" s="54" t="s">
        <v>60</v>
      </c>
      <c r="P226" s="54" t="s">
        <v>60</v>
      </c>
      <c r="Q226" s="54" t="s">
        <v>9</v>
      </c>
      <c r="R226" s="57">
        <f t="shared" si="40"/>
        <v>761450</v>
      </c>
      <c r="S226" s="60">
        <v>284850</v>
      </c>
      <c r="T226" s="60">
        <f t="shared" si="41"/>
        <v>284850</v>
      </c>
      <c r="U226" s="60"/>
      <c r="V226" s="60">
        <v>476600</v>
      </c>
      <c r="W226" s="61">
        <f t="shared" si="42"/>
        <v>26</v>
      </c>
      <c r="X226" s="61">
        <f t="shared" si="43"/>
        <v>0</v>
      </c>
      <c r="Y226" s="61">
        <f t="shared" si="44"/>
        <v>26</v>
      </c>
      <c r="Z226" s="3">
        <v>0</v>
      </c>
      <c r="AA226" s="3">
        <v>0</v>
      </c>
      <c r="AB226" s="3">
        <v>0</v>
      </c>
      <c r="AC226" s="3">
        <v>8</v>
      </c>
      <c r="AD226" s="3">
        <v>0</v>
      </c>
      <c r="AE226" s="3">
        <v>18</v>
      </c>
      <c r="AF226" s="62">
        <v>3</v>
      </c>
      <c r="AG226" s="55" t="s">
        <v>198</v>
      </c>
      <c r="AH226" s="305">
        <v>42024</v>
      </c>
      <c r="AI226" s="306">
        <v>56970</v>
      </c>
      <c r="AJ226" s="57"/>
      <c r="AK226" s="305"/>
      <c r="AL226" s="306"/>
      <c r="AM226" s="57" t="s">
        <v>1516</v>
      </c>
      <c r="AN226" s="305">
        <v>42172</v>
      </c>
      <c r="AO226" s="306">
        <v>227880</v>
      </c>
      <c r="AP226" s="306">
        <v>0</v>
      </c>
      <c r="AQ226" s="60">
        <f t="shared" si="38"/>
        <v>284850</v>
      </c>
      <c r="AR226" s="60">
        <f t="shared" si="37"/>
        <v>284850</v>
      </c>
      <c r="AS226" s="63">
        <f t="shared" si="39"/>
        <v>100</v>
      </c>
      <c r="AT226" s="60" t="s">
        <v>424</v>
      </c>
      <c r="AU226" s="64" t="s">
        <v>182</v>
      </c>
      <c r="AV226" s="53">
        <v>2400</v>
      </c>
      <c r="AW226" s="53">
        <v>3</v>
      </c>
      <c r="AX226" s="53"/>
      <c r="AY226" s="53"/>
      <c r="AZ226" s="53"/>
      <c r="BA226" s="53">
        <v>3</v>
      </c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>
        <v>1</v>
      </c>
      <c r="BM226" s="53">
        <v>25</v>
      </c>
      <c r="BN226" s="53">
        <v>4</v>
      </c>
      <c r="BO226" s="53"/>
      <c r="BP226" s="53"/>
      <c r="BQ226" s="53"/>
      <c r="BR226" s="53"/>
    </row>
    <row r="227" spans="1:70" s="50" customFormat="1" ht="30">
      <c r="A227" s="53">
        <v>226</v>
      </c>
      <c r="B227" s="54" t="s">
        <v>12</v>
      </c>
      <c r="C227" s="53" t="s">
        <v>58</v>
      </c>
      <c r="D227" s="54" t="s">
        <v>786</v>
      </c>
      <c r="E227" s="66">
        <v>13241019</v>
      </c>
      <c r="F227" s="75" t="s">
        <v>875</v>
      </c>
      <c r="G227" s="59" t="s">
        <v>253</v>
      </c>
      <c r="H227" s="59" t="s">
        <v>254</v>
      </c>
      <c r="I227" s="58">
        <v>9728242380</v>
      </c>
      <c r="J227" s="321" t="s">
        <v>2459</v>
      </c>
      <c r="K227" s="147">
        <v>5</v>
      </c>
      <c r="L227" s="147" t="s">
        <v>2460</v>
      </c>
      <c r="M227" s="53" t="s">
        <v>1212</v>
      </c>
      <c r="N227" s="53">
        <v>1</v>
      </c>
      <c r="O227" s="54" t="s">
        <v>60</v>
      </c>
      <c r="P227" s="54" t="s">
        <v>60</v>
      </c>
      <c r="Q227" s="54" t="s">
        <v>9</v>
      </c>
      <c r="R227" s="57">
        <f t="shared" si="40"/>
        <v>437700</v>
      </c>
      <c r="S227" s="60">
        <v>284700</v>
      </c>
      <c r="T227" s="60">
        <f t="shared" si="41"/>
        <v>284700</v>
      </c>
      <c r="U227" s="60"/>
      <c r="V227" s="60">
        <v>153000</v>
      </c>
      <c r="W227" s="61">
        <f t="shared" si="42"/>
        <v>25</v>
      </c>
      <c r="X227" s="61">
        <f t="shared" si="43"/>
        <v>0</v>
      </c>
      <c r="Y227" s="61">
        <f t="shared" si="44"/>
        <v>25</v>
      </c>
      <c r="Z227" s="3">
        <v>0</v>
      </c>
      <c r="AA227" s="3">
        <v>3</v>
      </c>
      <c r="AB227" s="3">
        <v>0</v>
      </c>
      <c r="AC227" s="3">
        <v>2</v>
      </c>
      <c r="AD227" s="3">
        <v>0</v>
      </c>
      <c r="AE227" s="3">
        <v>20</v>
      </c>
      <c r="AF227" s="62">
        <v>3</v>
      </c>
      <c r="AG227" s="55" t="s">
        <v>198</v>
      </c>
      <c r="AH227" s="305">
        <v>42024</v>
      </c>
      <c r="AI227" s="306">
        <v>56940</v>
      </c>
      <c r="AJ227" s="57"/>
      <c r="AK227" s="305"/>
      <c r="AL227" s="306"/>
      <c r="AM227" s="57" t="s">
        <v>1516</v>
      </c>
      <c r="AN227" s="305">
        <v>42155</v>
      </c>
      <c r="AO227" s="306">
        <v>227760</v>
      </c>
      <c r="AP227" s="306">
        <v>0</v>
      </c>
      <c r="AQ227" s="60">
        <f t="shared" si="38"/>
        <v>284700</v>
      </c>
      <c r="AR227" s="60">
        <f t="shared" si="37"/>
        <v>284700</v>
      </c>
      <c r="AS227" s="63">
        <f t="shared" si="39"/>
        <v>100</v>
      </c>
      <c r="AT227" s="60" t="s">
        <v>424</v>
      </c>
      <c r="AU227" s="64" t="s">
        <v>182</v>
      </c>
      <c r="AV227" s="53">
        <v>1700</v>
      </c>
      <c r="AW227" s="53">
        <v>4</v>
      </c>
      <c r="AX227" s="53"/>
      <c r="AY227" s="53"/>
      <c r="AZ227" s="53"/>
      <c r="BA227" s="53">
        <v>2</v>
      </c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>
        <v>2</v>
      </c>
      <c r="BO227" s="53"/>
      <c r="BP227" s="53"/>
      <c r="BQ227" s="53"/>
      <c r="BR227" s="53"/>
    </row>
    <row r="228" spans="1:70" s="50" customFormat="1" ht="30">
      <c r="A228" s="53">
        <v>227</v>
      </c>
      <c r="B228" s="54" t="s">
        <v>12</v>
      </c>
      <c r="C228" s="53" t="s">
        <v>58</v>
      </c>
      <c r="D228" s="54" t="s">
        <v>788</v>
      </c>
      <c r="E228" s="66">
        <v>13242020</v>
      </c>
      <c r="F228" s="75" t="s">
        <v>115</v>
      </c>
      <c r="G228" s="54" t="s">
        <v>149</v>
      </c>
      <c r="H228" s="75" t="s">
        <v>1132</v>
      </c>
      <c r="I228" s="58" t="s">
        <v>380</v>
      </c>
      <c r="J228" s="321" t="s">
        <v>309</v>
      </c>
      <c r="K228" s="147">
        <v>15</v>
      </c>
      <c r="L228" s="147" t="s">
        <v>310</v>
      </c>
      <c r="M228" s="65" t="s">
        <v>1402</v>
      </c>
      <c r="N228" s="53">
        <v>2</v>
      </c>
      <c r="O228" s="54" t="s">
        <v>60</v>
      </c>
      <c r="P228" s="54" t="s">
        <v>2172</v>
      </c>
      <c r="Q228" s="200" t="s">
        <v>1405</v>
      </c>
      <c r="R228" s="57">
        <f t="shared" si="40"/>
        <v>2077500.23</v>
      </c>
      <c r="S228" s="60">
        <v>699437.5</v>
      </c>
      <c r="T228" s="60">
        <f t="shared" ref="T228:T256" si="45">S228*80%</f>
        <v>559550</v>
      </c>
      <c r="U228" s="60">
        <f t="shared" ref="U228:U256" si="46">S228*20%</f>
        <v>139887.5</v>
      </c>
      <c r="V228" s="60">
        <v>1378062.73</v>
      </c>
      <c r="W228" s="61">
        <f t="shared" si="42"/>
        <v>1</v>
      </c>
      <c r="X228" s="61">
        <f t="shared" si="43"/>
        <v>0</v>
      </c>
      <c r="Y228" s="61">
        <f t="shared" si="44"/>
        <v>1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1</v>
      </c>
      <c r="AF228" s="62">
        <v>3</v>
      </c>
      <c r="AG228" s="55" t="s">
        <v>198</v>
      </c>
      <c r="AH228" s="305">
        <v>42099</v>
      </c>
      <c r="AI228" s="306">
        <v>139887.5</v>
      </c>
      <c r="AJ228" s="57" t="s">
        <v>199</v>
      </c>
      <c r="AK228" s="305">
        <v>42445</v>
      </c>
      <c r="AL228" s="306">
        <v>213368.36</v>
      </c>
      <c r="AM228" s="55" t="s">
        <v>200</v>
      </c>
      <c r="AN228" s="308">
        <v>42709</v>
      </c>
      <c r="AO228" s="3">
        <v>80985.350000000006</v>
      </c>
      <c r="AP228" s="306">
        <v>108560.3</v>
      </c>
      <c r="AQ228" s="60">
        <f t="shared" si="38"/>
        <v>434241.20999999996</v>
      </c>
      <c r="AR228" s="60">
        <f t="shared" si="37"/>
        <v>542801.51</v>
      </c>
      <c r="AS228" s="63">
        <f t="shared" si="39"/>
        <v>77.605434366901974</v>
      </c>
      <c r="AT228" s="60" t="s">
        <v>424</v>
      </c>
      <c r="AU228" s="64" t="s">
        <v>182</v>
      </c>
      <c r="AV228" s="53">
        <v>15000</v>
      </c>
      <c r="AW228" s="53"/>
      <c r="AX228" s="53"/>
      <c r="AY228" s="53"/>
      <c r="AZ228" s="53"/>
      <c r="BA228" s="53"/>
      <c r="BB228" s="53"/>
      <c r="BC228" s="53"/>
      <c r="BD228" s="53">
        <v>1</v>
      </c>
      <c r="BE228" s="53"/>
      <c r="BF228" s="53"/>
      <c r="BG228" s="53"/>
      <c r="BH228" s="53"/>
      <c r="BI228" s="53">
        <v>1</v>
      </c>
      <c r="BJ228" s="53"/>
      <c r="BK228" s="53"/>
      <c r="BL228" s="53"/>
      <c r="BM228" s="53">
        <v>150</v>
      </c>
      <c r="BN228" s="53"/>
      <c r="BO228" s="53"/>
      <c r="BP228" s="53">
        <v>1</v>
      </c>
      <c r="BQ228" s="53"/>
      <c r="BR228" s="53"/>
    </row>
    <row r="229" spans="1:70" s="50" customFormat="1" ht="30">
      <c r="A229" s="53">
        <v>228</v>
      </c>
      <c r="B229" s="54" t="s">
        <v>12</v>
      </c>
      <c r="C229" s="53" t="s">
        <v>58</v>
      </c>
      <c r="D229" s="54" t="s">
        <v>789</v>
      </c>
      <c r="E229" s="66">
        <v>13242021</v>
      </c>
      <c r="F229" s="75" t="s">
        <v>114</v>
      </c>
      <c r="G229" s="54" t="s">
        <v>155</v>
      </c>
      <c r="H229" s="75" t="s">
        <v>1133</v>
      </c>
      <c r="I229" s="58"/>
      <c r="J229" s="321" t="s">
        <v>309</v>
      </c>
      <c r="K229" s="147">
        <v>18</v>
      </c>
      <c r="L229" s="147" t="s">
        <v>317</v>
      </c>
      <c r="M229" s="65" t="s">
        <v>1402</v>
      </c>
      <c r="N229" s="53">
        <v>2</v>
      </c>
      <c r="O229" s="54" t="s">
        <v>97</v>
      </c>
      <c r="P229" s="54" t="s">
        <v>97</v>
      </c>
      <c r="Q229" s="54" t="s">
        <v>9</v>
      </c>
      <c r="R229" s="57">
        <f t="shared" si="40"/>
        <v>3837290.61</v>
      </c>
      <c r="S229" s="60">
        <v>1406356.4</v>
      </c>
      <c r="T229" s="60">
        <f t="shared" si="45"/>
        <v>1125085.1199999999</v>
      </c>
      <c r="U229" s="60">
        <f t="shared" si="46"/>
        <v>281271.27999999997</v>
      </c>
      <c r="V229" s="60">
        <v>2430934.21</v>
      </c>
      <c r="W229" s="61">
        <f t="shared" si="42"/>
        <v>1</v>
      </c>
      <c r="X229" s="61">
        <f t="shared" si="43"/>
        <v>1</v>
      </c>
      <c r="Y229" s="61">
        <f t="shared" si="44"/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1</v>
      </c>
      <c r="AE229" s="3">
        <v>0</v>
      </c>
      <c r="AF229" s="62">
        <v>3</v>
      </c>
      <c r="AG229" s="55" t="s">
        <v>198</v>
      </c>
      <c r="AH229" s="305">
        <v>42099</v>
      </c>
      <c r="AI229" s="306">
        <v>281271.28000000003</v>
      </c>
      <c r="AJ229" s="57" t="s">
        <v>199</v>
      </c>
      <c r="AK229" s="305">
        <v>42243</v>
      </c>
      <c r="AL229" s="306">
        <v>728929.94</v>
      </c>
      <c r="AM229" s="55"/>
      <c r="AN229" s="55"/>
      <c r="AO229" s="55"/>
      <c r="AP229" s="306">
        <v>252550.31</v>
      </c>
      <c r="AQ229" s="60">
        <f t="shared" si="38"/>
        <v>1010201.22</v>
      </c>
      <c r="AR229" s="60">
        <f t="shared" si="37"/>
        <v>1262751.53</v>
      </c>
      <c r="AS229" s="63">
        <f t="shared" si="39"/>
        <v>89.788870730065312</v>
      </c>
      <c r="AT229" s="60" t="s">
        <v>425</v>
      </c>
      <c r="AU229" s="64" t="s">
        <v>173</v>
      </c>
      <c r="AV229" s="53">
        <v>10</v>
      </c>
      <c r="AW229" s="53">
        <v>60</v>
      </c>
      <c r="AX229" s="53"/>
      <c r="AY229" s="53"/>
      <c r="AZ229" s="53">
        <v>10</v>
      </c>
      <c r="BA229" s="53"/>
      <c r="BB229" s="53"/>
      <c r="BC229" s="53"/>
      <c r="BD229" s="53"/>
      <c r="BE229" s="53"/>
      <c r="BF229" s="53"/>
      <c r="BG229" s="53"/>
      <c r="BH229" s="53"/>
      <c r="BI229" s="53">
        <v>1</v>
      </c>
      <c r="BJ229" s="53">
        <v>230</v>
      </c>
      <c r="BK229" s="53"/>
      <c r="BL229" s="53">
        <v>1</v>
      </c>
      <c r="BM229" s="53"/>
      <c r="BN229" s="53">
        <v>1</v>
      </c>
      <c r="BO229" s="53"/>
      <c r="BP229" s="53">
        <v>1</v>
      </c>
      <c r="BQ229" s="53">
        <v>2</v>
      </c>
      <c r="BR229" s="53">
        <v>1</v>
      </c>
    </row>
    <row r="230" spans="1:70" s="50" customFormat="1" ht="30">
      <c r="A230" s="53">
        <v>229</v>
      </c>
      <c r="B230" s="54" t="s">
        <v>12</v>
      </c>
      <c r="C230" s="53" t="s">
        <v>58</v>
      </c>
      <c r="D230" s="54" t="s">
        <v>790</v>
      </c>
      <c r="E230" s="66">
        <v>13241022</v>
      </c>
      <c r="F230" s="75" t="s">
        <v>911</v>
      </c>
      <c r="G230" s="54" t="s">
        <v>148</v>
      </c>
      <c r="H230" s="75" t="s">
        <v>1134</v>
      </c>
      <c r="I230" s="58">
        <v>9857831156</v>
      </c>
      <c r="J230" s="321" t="s">
        <v>309</v>
      </c>
      <c r="K230" s="147">
        <v>18</v>
      </c>
      <c r="L230" s="147" t="s">
        <v>317</v>
      </c>
      <c r="M230" s="53" t="s">
        <v>1227</v>
      </c>
      <c r="N230" s="53">
        <v>3</v>
      </c>
      <c r="O230" s="198" t="s">
        <v>1403</v>
      </c>
      <c r="P230" s="198" t="s">
        <v>1403</v>
      </c>
      <c r="Q230" s="54" t="s">
        <v>107</v>
      </c>
      <c r="R230" s="57">
        <f t="shared" si="40"/>
        <v>30532520.969999999</v>
      </c>
      <c r="S230" s="60">
        <v>5182339.17</v>
      </c>
      <c r="T230" s="60">
        <f t="shared" si="45"/>
        <v>4145871.3360000001</v>
      </c>
      <c r="U230" s="60">
        <f t="shared" si="46"/>
        <v>1036467.834</v>
      </c>
      <c r="V230" s="60">
        <v>25350181.800000001</v>
      </c>
      <c r="W230" s="61">
        <f t="shared" si="42"/>
        <v>50</v>
      </c>
      <c r="X230" s="61">
        <f t="shared" si="43"/>
        <v>22</v>
      </c>
      <c r="Y230" s="61">
        <f t="shared" si="44"/>
        <v>28</v>
      </c>
      <c r="Z230" s="75">
        <v>0</v>
      </c>
      <c r="AA230" s="75">
        <v>0</v>
      </c>
      <c r="AB230" s="75">
        <v>22</v>
      </c>
      <c r="AC230" s="75">
        <v>28</v>
      </c>
      <c r="AD230" s="75">
        <v>0</v>
      </c>
      <c r="AE230" s="75">
        <v>0</v>
      </c>
      <c r="AF230" s="62">
        <v>3</v>
      </c>
      <c r="AG230" s="55" t="s">
        <v>198</v>
      </c>
      <c r="AH230" s="305">
        <v>42243</v>
      </c>
      <c r="AI230" s="306">
        <v>3502295.33</v>
      </c>
      <c r="AJ230" s="57"/>
      <c r="AK230" s="57"/>
      <c r="AL230" s="57"/>
      <c r="AM230" s="55"/>
      <c r="AN230" s="55"/>
      <c r="AO230" s="55"/>
      <c r="AP230" s="306">
        <v>875573.83</v>
      </c>
      <c r="AQ230" s="60">
        <f t="shared" si="38"/>
        <v>3502295.33</v>
      </c>
      <c r="AR230" s="60">
        <f t="shared" si="37"/>
        <v>4377869.16</v>
      </c>
      <c r="AS230" s="63">
        <f t="shared" si="39"/>
        <v>84.476700894897235</v>
      </c>
      <c r="AT230" s="60" t="s">
        <v>425</v>
      </c>
      <c r="AU230" s="64" t="s">
        <v>173</v>
      </c>
      <c r="AV230" s="53">
        <v>253</v>
      </c>
      <c r="AW230" s="53">
        <v>3653</v>
      </c>
      <c r="AX230" s="53"/>
      <c r="AY230" s="53"/>
      <c r="AZ230" s="53"/>
      <c r="BA230" s="53"/>
      <c r="BB230" s="53"/>
      <c r="BC230" s="53">
        <v>5</v>
      </c>
      <c r="BD230" s="53"/>
      <c r="BE230" s="53"/>
      <c r="BF230" s="53"/>
      <c r="BG230" s="53"/>
      <c r="BH230" s="53"/>
      <c r="BI230" s="53"/>
      <c r="BJ230" s="53"/>
      <c r="BK230" s="53"/>
      <c r="BL230" s="53">
        <v>5</v>
      </c>
      <c r="BM230" s="53">
        <v>772</v>
      </c>
      <c r="BN230" s="53">
        <v>46</v>
      </c>
      <c r="BO230" s="53"/>
      <c r="BP230" s="53"/>
      <c r="BQ230" s="53"/>
      <c r="BR230" s="53">
        <v>5</v>
      </c>
    </row>
    <row r="231" spans="1:70" s="50" customFormat="1" ht="45">
      <c r="A231" s="53">
        <v>230</v>
      </c>
      <c r="B231" s="54" t="s">
        <v>12</v>
      </c>
      <c r="C231" s="53" t="s">
        <v>58</v>
      </c>
      <c r="D231" s="54" t="s">
        <v>791</v>
      </c>
      <c r="E231" s="66">
        <v>13242023</v>
      </c>
      <c r="F231" s="75" t="s">
        <v>912</v>
      </c>
      <c r="G231" s="54" t="s">
        <v>147</v>
      </c>
      <c r="H231" s="75" t="s">
        <v>1135</v>
      </c>
      <c r="I231" s="58">
        <v>984783099</v>
      </c>
      <c r="J231" s="321" t="s">
        <v>309</v>
      </c>
      <c r="K231" s="147">
        <v>18</v>
      </c>
      <c r="L231" s="147" t="s">
        <v>317</v>
      </c>
      <c r="M231" s="53" t="s">
        <v>1227</v>
      </c>
      <c r="N231" s="53">
        <v>2</v>
      </c>
      <c r="O231" s="54" t="s">
        <v>1403</v>
      </c>
      <c r="P231" s="54" t="s">
        <v>1403</v>
      </c>
      <c r="Q231" s="54" t="s">
        <v>9</v>
      </c>
      <c r="R231" s="57">
        <f t="shared" si="40"/>
        <v>11092155</v>
      </c>
      <c r="S231" s="60">
        <v>3763797.65</v>
      </c>
      <c r="T231" s="60">
        <f t="shared" si="45"/>
        <v>3011038.12</v>
      </c>
      <c r="U231" s="60">
        <f t="shared" si="46"/>
        <v>752759.53</v>
      </c>
      <c r="V231" s="60">
        <v>7328357.3499999996</v>
      </c>
      <c r="W231" s="61">
        <f t="shared" si="42"/>
        <v>85</v>
      </c>
      <c r="X231" s="61">
        <f t="shared" si="43"/>
        <v>11</v>
      </c>
      <c r="Y231" s="61">
        <f t="shared" si="44"/>
        <v>74</v>
      </c>
      <c r="Z231" s="75">
        <v>1</v>
      </c>
      <c r="AA231" s="75">
        <v>4</v>
      </c>
      <c r="AB231" s="75">
        <v>8</v>
      </c>
      <c r="AC231" s="75">
        <v>70</v>
      </c>
      <c r="AD231" s="75">
        <v>2</v>
      </c>
      <c r="AE231" s="75">
        <v>0</v>
      </c>
      <c r="AF231" s="62">
        <v>3</v>
      </c>
      <c r="AG231" s="55" t="s">
        <v>198</v>
      </c>
      <c r="AH231" s="305">
        <v>42435</v>
      </c>
      <c r="AI231" s="306">
        <v>2290294.3199999998</v>
      </c>
      <c r="AJ231" s="57"/>
      <c r="AK231" s="57"/>
      <c r="AL231" s="57"/>
      <c r="AM231" s="55"/>
      <c r="AN231" s="55"/>
      <c r="AO231" s="55"/>
      <c r="AP231" s="306">
        <v>572573.57999999996</v>
      </c>
      <c r="AQ231" s="60">
        <f t="shared" si="38"/>
        <v>2290294.3199999998</v>
      </c>
      <c r="AR231" s="60">
        <f t="shared" si="37"/>
        <v>2862867.9</v>
      </c>
      <c r="AS231" s="63">
        <f t="shared" si="39"/>
        <v>76.06327880033615</v>
      </c>
      <c r="AT231" s="60" t="s">
        <v>425</v>
      </c>
      <c r="AU231" s="64" t="s">
        <v>173</v>
      </c>
      <c r="AV231" s="53">
        <v>83</v>
      </c>
      <c r="AW231" s="53">
        <v>2760</v>
      </c>
      <c r="AX231" s="53"/>
      <c r="AY231" s="53"/>
      <c r="AZ231" s="53">
        <v>83</v>
      </c>
      <c r="BA231" s="53"/>
      <c r="BB231" s="53"/>
      <c r="BC231" s="53">
        <v>1</v>
      </c>
      <c r="BD231" s="53"/>
      <c r="BE231" s="53"/>
      <c r="BF231" s="53"/>
      <c r="BG231" s="53"/>
      <c r="BH231" s="53"/>
      <c r="BI231" s="53">
        <v>2</v>
      </c>
      <c r="BJ231" s="53"/>
      <c r="BK231" s="53"/>
      <c r="BL231" s="53">
        <v>2</v>
      </c>
      <c r="BM231" s="53">
        <v>500</v>
      </c>
      <c r="BN231" s="53">
        <v>8</v>
      </c>
      <c r="BO231" s="53"/>
      <c r="BP231" s="53">
        <v>2</v>
      </c>
      <c r="BQ231" s="53"/>
      <c r="BR231" s="53">
        <v>3</v>
      </c>
    </row>
    <row r="232" spans="1:70" s="50" customFormat="1" ht="45">
      <c r="A232" s="53">
        <v>231</v>
      </c>
      <c r="B232" s="54" t="s">
        <v>12</v>
      </c>
      <c r="C232" s="53" t="s">
        <v>58</v>
      </c>
      <c r="D232" s="54" t="s">
        <v>119</v>
      </c>
      <c r="E232" s="66">
        <v>13242024</v>
      </c>
      <c r="F232" s="75" t="s">
        <v>970</v>
      </c>
      <c r="G232" s="54" t="s">
        <v>120</v>
      </c>
      <c r="H232" s="75" t="s">
        <v>116</v>
      </c>
      <c r="I232" s="58" t="s">
        <v>381</v>
      </c>
      <c r="J232" s="321" t="s">
        <v>305</v>
      </c>
      <c r="K232" s="147">
        <v>18</v>
      </c>
      <c r="L232" s="147" t="s">
        <v>317</v>
      </c>
      <c r="M232" s="65" t="s">
        <v>1402</v>
      </c>
      <c r="N232" s="53">
        <v>2</v>
      </c>
      <c r="O232" s="54" t="s">
        <v>26</v>
      </c>
      <c r="P232" s="54" t="s">
        <v>2176</v>
      </c>
      <c r="Q232" s="200" t="s">
        <v>1405</v>
      </c>
      <c r="R232" s="57">
        <f t="shared" si="40"/>
        <v>10370000</v>
      </c>
      <c r="S232" s="60">
        <v>5959950</v>
      </c>
      <c r="T232" s="60">
        <f t="shared" si="45"/>
        <v>4767960</v>
      </c>
      <c r="U232" s="60">
        <f t="shared" si="46"/>
        <v>1191990</v>
      </c>
      <c r="V232" s="60">
        <v>4410050</v>
      </c>
      <c r="W232" s="61">
        <f t="shared" si="42"/>
        <v>1</v>
      </c>
      <c r="X232" s="61">
        <f t="shared" si="43"/>
        <v>1</v>
      </c>
      <c r="Y232" s="61">
        <f t="shared" si="44"/>
        <v>0</v>
      </c>
      <c r="Z232" s="75">
        <v>0</v>
      </c>
      <c r="AA232" s="75">
        <v>0</v>
      </c>
      <c r="AB232" s="75">
        <v>0</v>
      </c>
      <c r="AC232" s="75">
        <v>0</v>
      </c>
      <c r="AD232" s="75">
        <v>1</v>
      </c>
      <c r="AE232" s="75">
        <v>0</v>
      </c>
      <c r="AF232" s="62">
        <v>3</v>
      </c>
      <c r="AG232" s="53" t="s">
        <v>198</v>
      </c>
      <c r="AH232" s="307">
        <v>42226</v>
      </c>
      <c r="AI232" s="200">
        <v>1855658</v>
      </c>
      <c r="AJ232" s="57" t="s">
        <v>199</v>
      </c>
      <c r="AK232" s="308">
        <v>42704</v>
      </c>
      <c r="AL232" s="3">
        <v>1940500</v>
      </c>
      <c r="AM232" s="55"/>
      <c r="AN232" s="53"/>
      <c r="AO232" s="75"/>
      <c r="AP232" s="200">
        <v>949039.5</v>
      </c>
      <c r="AQ232" s="60">
        <f t="shared" si="38"/>
        <v>3796158</v>
      </c>
      <c r="AR232" s="60">
        <f t="shared" si="37"/>
        <v>4745197.5</v>
      </c>
      <c r="AS232" s="63">
        <f t="shared" si="39"/>
        <v>79.618075654997099</v>
      </c>
      <c r="AT232" s="60" t="s">
        <v>425</v>
      </c>
      <c r="AU232" s="64" t="s">
        <v>174</v>
      </c>
      <c r="AV232" s="53">
        <v>2000</v>
      </c>
      <c r="AW232" s="53">
        <v>20</v>
      </c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3"/>
      <c r="BJ232" s="53"/>
      <c r="BK232" s="53"/>
      <c r="BL232" s="53"/>
      <c r="BM232" s="53"/>
      <c r="BN232" s="53"/>
      <c r="BO232" s="53"/>
      <c r="BP232" s="53"/>
      <c r="BQ232" s="53"/>
      <c r="BR232" s="53"/>
    </row>
    <row r="233" spans="1:70" s="50" customFormat="1" ht="30">
      <c r="A233" s="53">
        <v>232</v>
      </c>
      <c r="B233" s="54" t="s">
        <v>12</v>
      </c>
      <c r="C233" s="53" t="s">
        <v>58</v>
      </c>
      <c r="D233" s="54" t="s">
        <v>792</v>
      </c>
      <c r="E233" s="66">
        <v>13243025</v>
      </c>
      <c r="F233" s="75" t="s">
        <v>110</v>
      </c>
      <c r="G233" s="54" t="s">
        <v>111</v>
      </c>
      <c r="H233" s="54" t="s">
        <v>112</v>
      </c>
      <c r="I233" s="58" t="s">
        <v>382</v>
      </c>
      <c r="J233" s="321" t="s">
        <v>309</v>
      </c>
      <c r="K233" s="147">
        <v>15</v>
      </c>
      <c r="L233" s="147" t="s">
        <v>310</v>
      </c>
      <c r="M233" s="65" t="s">
        <v>1402</v>
      </c>
      <c r="N233" s="53">
        <v>3</v>
      </c>
      <c r="O233" s="54" t="s">
        <v>26</v>
      </c>
      <c r="P233" s="54" t="s">
        <v>26</v>
      </c>
      <c r="Q233" s="54" t="s">
        <v>36</v>
      </c>
      <c r="R233" s="57">
        <f t="shared" si="40"/>
        <v>7409450</v>
      </c>
      <c r="S233" s="60">
        <v>3459380</v>
      </c>
      <c r="T233" s="60">
        <f t="shared" si="45"/>
        <v>2767504</v>
      </c>
      <c r="U233" s="60">
        <f t="shared" si="46"/>
        <v>691876</v>
      </c>
      <c r="V233" s="60">
        <v>3950070</v>
      </c>
      <c r="W233" s="61">
        <f t="shared" si="42"/>
        <v>20</v>
      </c>
      <c r="X233" s="61">
        <f t="shared" si="43"/>
        <v>14</v>
      </c>
      <c r="Y233" s="61">
        <f t="shared" si="44"/>
        <v>6</v>
      </c>
      <c r="Z233" s="75">
        <v>0</v>
      </c>
      <c r="AA233" s="75">
        <v>0</v>
      </c>
      <c r="AB233" s="75">
        <v>4</v>
      </c>
      <c r="AC233" s="75">
        <v>2</v>
      </c>
      <c r="AD233" s="75">
        <v>10</v>
      </c>
      <c r="AE233" s="75">
        <v>4</v>
      </c>
      <c r="AF233" s="62">
        <v>3</v>
      </c>
      <c r="AG233" s="53"/>
      <c r="AH233" s="76"/>
      <c r="AI233" s="57"/>
      <c r="AJ233" s="57" t="s">
        <v>199</v>
      </c>
      <c r="AK233" s="307">
        <v>42226</v>
      </c>
      <c r="AL233" s="200">
        <v>1583819.2</v>
      </c>
      <c r="AM233" s="55"/>
      <c r="AN233" s="53"/>
      <c r="AO233" s="75"/>
      <c r="AP233" s="200">
        <v>395954.8</v>
      </c>
      <c r="AQ233" s="60">
        <f t="shared" si="38"/>
        <v>1583819.2</v>
      </c>
      <c r="AR233" s="60">
        <f t="shared" si="37"/>
        <v>1979774</v>
      </c>
      <c r="AS233" s="63">
        <f t="shared" si="39"/>
        <v>57.229156669692259</v>
      </c>
      <c r="AT233" s="60" t="s">
        <v>425</v>
      </c>
      <c r="AU233" s="64" t="s">
        <v>174</v>
      </c>
      <c r="AV233" s="53">
        <v>570</v>
      </c>
      <c r="AW233" s="53">
        <v>5.7</v>
      </c>
      <c r="AX233" s="53"/>
      <c r="AY233" s="53"/>
      <c r="AZ233" s="53"/>
      <c r="BA233" s="53"/>
      <c r="BB233" s="53"/>
      <c r="BC233" s="53"/>
      <c r="BD233" s="53"/>
      <c r="BE233" s="53"/>
      <c r="BF233" s="53"/>
      <c r="BG233" s="53">
        <v>1</v>
      </c>
      <c r="BH233" s="53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</row>
    <row r="234" spans="1:70" s="50" customFormat="1" ht="30">
      <c r="A234" s="53">
        <v>233</v>
      </c>
      <c r="B234" s="54" t="s">
        <v>12</v>
      </c>
      <c r="C234" s="53" t="s">
        <v>58</v>
      </c>
      <c r="D234" s="54" t="s">
        <v>145</v>
      </c>
      <c r="E234" s="66">
        <v>13243026</v>
      </c>
      <c r="F234" s="77" t="s">
        <v>971</v>
      </c>
      <c r="G234" s="54" t="s">
        <v>146</v>
      </c>
      <c r="H234" s="77" t="s">
        <v>117</v>
      </c>
      <c r="I234" s="58" t="s">
        <v>383</v>
      </c>
      <c r="J234" s="321" t="s">
        <v>309</v>
      </c>
      <c r="K234" s="147">
        <v>23</v>
      </c>
      <c r="L234" s="147" t="s">
        <v>2462</v>
      </c>
      <c r="M234" s="65" t="s">
        <v>1402</v>
      </c>
      <c r="N234" s="53">
        <v>3</v>
      </c>
      <c r="O234" s="54" t="s">
        <v>26</v>
      </c>
      <c r="P234" s="54" t="s">
        <v>26</v>
      </c>
      <c r="Q234" s="54" t="s">
        <v>36</v>
      </c>
      <c r="R234" s="57">
        <f t="shared" si="40"/>
        <v>19321706</v>
      </c>
      <c r="S234" s="60">
        <v>9448688.4000000004</v>
      </c>
      <c r="T234" s="60">
        <f t="shared" si="45"/>
        <v>7558950.7200000007</v>
      </c>
      <c r="U234" s="60">
        <f t="shared" si="46"/>
        <v>1889737.6800000002</v>
      </c>
      <c r="V234" s="60">
        <v>9873017.5999999996</v>
      </c>
      <c r="W234" s="61">
        <f t="shared" si="42"/>
        <v>1</v>
      </c>
      <c r="X234" s="61">
        <f t="shared" si="43"/>
        <v>1</v>
      </c>
      <c r="Y234" s="61">
        <f t="shared" si="44"/>
        <v>0</v>
      </c>
      <c r="Z234" s="75">
        <v>0</v>
      </c>
      <c r="AA234" s="75">
        <v>0</v>
      </c>
      <c r="AB234" s="75">
        <v>0</v>
      </c>
      <c r="AC234" s="75">
        <v>0</v>
      </c>
      <c r="AD234" s="75">
        <v>1</v>
      </c>
      <c r="AE234" s="75">
        <v>0</v>
      </c>
      <c r="AF234" s="62">
        <v>3</v>
      </c>
      <c r="AG234" s="53" t="s">
        <v>198</v>
      </c>
      <c r="AH234" s="308">
        <v>42696</v>
      </c>
      <c r="AI234" s="3">
        <v>5140726.72</v>
      </c>
      <c r="AJ234" s="57"/>
      <c r="AK234" s="67"/>
      <c r="AL234" s="57"/>
      <c r="AM234" s="55"/>
      <c r="AN234" s="53"/>
      <c r="AO234" s="75"/>
      <c r="AP234" s="3">
        <v>1285181.68</v>
      </c>
      <c r="AQ234" s="60">
        <f t="shared" si="38"/>
        <v>5140726.72</v>
      </c>
      <c r="AR234" s="60">
        <f t="shared" si="37"/>
        <v>6425908.3999999994</v>
      </c>
      <c r="AS234" s="63">
        <f t="shared" si="39"/>
        <v>68.008469831643509</v>
      </c>
      <c r="AT234" s="60" t="s">
        <v>425</v>
      </c>
      <c r="AU234" s="64" t="s">
        <v>174</v>
      </c>
      <c r="AV234" s="53">
        <v>750</v>
      </c>
      <c r="AW234" s="53">
        <v>7.5</v>
      </c>
      <c r="AX234" s="53"/>
      <c r="AY234" s="53"/>
      <c r="AZ234" s="53"/>
      <c r="BA234" s="53"/>
      <c r="BB234" s="53"/>
      <c r="BC234" s="53"/>
      <c r="BD234" s="53">
        <v>1</v>
      </c>
      <c r="BE234" s="53"/>
      <c r="BF234" s="53"/>
      <c r="BG234" s="53">
        <v>1</v>
      </c>
      <c r="BH234" s="53"/>
      <c r="BI234" s="53"/>
      <c r="BJ234" s="53"/>
      <c r="BK234" s="53"/>
      <c r="BL234" s="53">
        <v>1</v>
      </c>
      <c r="BM234" s="53"/>
      <c r="BN234" s="53"/>
      <c r="BO234" s="53"/>
      <c r="BP234" s="53"/>
      <c r="BQ234" s="53"/>
      <c r="BR234" s="53"/>
    </row>
    <row r="235" spans="1:70" s="50" customFormat="1" ht="30">
      <c r="A235" s="53">
        <v>234</v>
      </c>
      <c r="B235" s="54" t="s">
        <v>12</v>
      </c>
      <c r="C235" s="53" t="s">
        <v>58</v>
      </c>
      <c r="D235" s="54" t="s">
        <v>793</v>
      </c>
      <c r="E235" s="66">
        <v>13242027</v>
      </c>
      <c r="F235" s="75" t="s">
        <v>908</v>
      </c>
      <c r="G235" s="54" t="s">
        <v>108</v>
      </c>
      <c r="H235" s="54" t="s">
        <v>109</v>
      </c>
      <c r="I235" s="58">
        <v>9857831961</v>
      </c>
      <c r="J235" s="321" t="s">
        <v>316</v>
      </c>
      <c r="K235" s="147">
        <v>15</v>
      </c>
      <c r="L235" s="147" t="s">
        <v>310</v>
      </c>
      <c r="M235" s="65" t="s">
        <v>1402</v>
      </c>
      <c r="N235" s="53">
        <v>2</v>
      </c>
      <c r="O235" s="54" t="s">
        <v>60</v>
      </c>
      <c r="P235" s="54" t="s">
        <v>2172</v>
      </c>
      <c r="Q235" s="200" t="s">
        <v>1405</v>
      </c>
      <c r="R235" s="57">
        <f t="shared" ref="R235:R265" si="47">S235+V235</f>
        <v>4969778.8499999996</v>
      </c>
      <c r="S235" s="60">
        <v>2100722.5</v>
      </c>
      <c r="T235" s="60">
        <f t="shared" si="45"/>
        <v>1680578</v>
      </c>
      <c r="U235" s="60">
        <f t="shared" si="46"/>
        <v>420144.5</v>
      </c>
      <c r="V235" s="60">
        <v>2869056.35</v>
      </c>
      <c r="W235" s="61">
        <f t="shared" si="42"/>
        <v>192</v>
      </c>
      <c r="X235" s="61">
        <f t="shared" si="43"/>
        <v>72</v>
      </c>
      <c r="Y235" s="61">
        <f t="shared" si="44"/>
        <v>120</v>
      </c>
      <c r="Z235" s="75">
        <v>1</v>
      </c>
      <c r="AA235" s="75">
        <v>6</v>
      </c>
      <c r="AB235" s="75">
        <v>43</v>
      </c>
      <c r="AC235" s="75">
        <v>62</v>
      </c>
      <c r="AD235" s="75">
        <v>28</v>
      </c>
      <c r="AE235" s="75">
        <v>52</v>
      </c>
      <c r="AF235" s="62">
        <v>3</v>
      </c>
      <c r="AG235" s="55" t="s">
        <v>198</v>
      </c>
      <c r="AH235" s="305">
        <v>42099</v>
      </c>
      <c r="AI235" s="306">
        <v>420144.5</v>
      </c>
      <c r="AJ235" s="55" t="s">
        <v>199</v>
      </c>
      <c r="AK235" s="305">
        <v>42346</v>
      </c>
      <c r="AL235" s="306">
        <v>1134728.7</v>
      </c>
      <c r="AM235" s="55"/>
      <c r="AN235" s="55"/>
      <c r="AO235" s="55"/>
      <c r="AP235" s="306">
        <v>388718.3</v>
      </c>
      <c r="AQ235" s="60">
        <f t="shared" si="38"/>
        <v>1554873.2</v>
      </c>
      <c r="AR235" s="60">
        <f t="shared" si="37"/>
        <v>1943591.5</v>
      </c>
      <c r="AS235" s="63">
        <f t="shared" si="39"/>
        <v>92.520144854924908</v>
      </c>
      <c r="AT235" s="60" t="s">
        <v>425</v>
      </c>
      <c r="AU235" s="64" t="s">
        <v>182</v>
      </c>
      <c r="AV235" s="53">
        <v>50000</v>
      </c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>
        <v>1</v>
      </c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</row>
    <row r="236" spans="1:70" s="50" customFormat="1" ht="30">
      <c r="A236" s="53">
        <v>235</v>
      </c>
      <c r="B236" s="54" t="s">
        <v>12</v>
      </c>
      <c r="C236" s="53" t="s">
        <v>58</v>
      </c>
      <c r="D236" s="54" t="s">
        <v>794</v>
      </c>
      <c r="E236" s="66">
        <v>13243028</v>
      </c>
      <c r="F236" s="75" t="s">
        <v>913</v>
      </c>
      <c r="G236" s="54" t="s">
        <v>152</v>
      </c>
      <c r="H236" s="75" t="s">
        <v>1136</v>
      </c>
      <c r="I236" s="58">
        <v>9857832954</v>
      </c>
      <c r="J236" s="321" t="s">
        <v>319</v>
      </c>
      <c r="K236" s="147">
        <v>18</v>
      </c>
      <c r="L236" s="147" t="s">
        <v>2463</v>
      </c>
      <c r="M236" s="53" t="s">
        <v>1227</v>
      </c>
      <c r="N236" s="53">
        <v>3</v>
      </c>
      <c r="O236" s="54" t="s">
        <v>38</v>
      </c>
      <c r="P236" s="54" t="s">
        <v>1404</v>
      </c>
      <c r="Q236" s="54" t="s">
        <v>36</v>
      </c>
      <c r="R236" s="57">
        <f t="shared" si="47"/>
        <v>6688658</v>
      </c>
      <c r="S236" s="60">
        <v>2971832.9</v>
      </c>
      <c r="T236" s="60">
        <f t="shared" si="45"/>
        <v>2377466.3199999998</v>
      </c>
      <c r="U236" s="60">
        <f t="shared" si="46"/>
        <v>594366.57999999996</v>
      </c>
      <c r="V236" s="60">
        <v>3716825.1</v>
      </c>
      <c r="W236" s="61">
        <f t="shared" si="42"/>
        <v>58</v>
      </c>
      <c r="X236" s="61">
        <f t="shared" si="43"/>
        <v>20</v>
      </c>
      <c r="Y236" s="61">
        <f t="shared" si="44"/>
        <v>38</v>
      </c>
      <c r="Z236" s="75">
        <v>0</v>
      </c>
      <c r="AA236" s="75">
        <v>2</v>
      </c>
      <c r="AB236" s="75">
        <v>11</v>
      </c>
      <c r="AC236" s="75">
        <v>18</v>
      </c>
      <c r="AD236" s="75">
        <v>9</v>
      </c>
      <c r="AE236" s="75">
        <v>18</v>
      </c>
      <c r="AF236" s="62">
        <v>3</v>
      </c>
      <c r="AG236" s="55" t="s">
        <v>198</v>
      </c>
      <c r="AH236" s="305">
        <v>42227</v>
      </c>
      <c r="AI236" s="306">
        <v>1805906.46</v>
      </c>
      <c r="AJ236" s="57" t="s">
        <v>199</v>
      </c>
      <c r="AK236" s="308">
        <v>42722</v>
      </c>
      <c r="AL236" s="3">
        <v>540266.59</v>
      </c>
      <c r="AM236" s="55"/>
      <c r="AN236" s="55"/>
      <c r="AO236" s="55"/>
      <c r="AP236" s="306">
        <v>586543.27</v>
      </c>
      <c r="AQ236" s="60">
        <f t="shared" si="38"/>
        <v>2346173.0499999998</v>
      </c>
      <c r="AR236" s="60">
        <f t="shared" si="37"/>
        <v>2932716.32</v>
      </c>
      <c r="AS236" s="63">
        <f t="shared" si="39"/>
        <v>98.683755738756375</v>
      </c>
      <c r="AT236" s="60" t="s">
        <v>424</v>
      </c>
      <c r="AU236" s="64" t="s">
        <v>173</v>
      </c>
      <c r="AV236" s="53">
        <v>200</v>
      </c>
      <c r="AW236" s="53">
        <v>621</v>
      </c>
      <c r="AX236" s="53"/>
      <c r="AY236" s="53"/>
      <c r="AZ236" s="53"/>
      <c r="BA236" s="53"/>
      <c r="BB236" s="53"/>
      <c r="BC236" s="53"/>
      <c r="BD236" s="53">
        <v>1</v>
      </c>
      <c r="BE236" s="53">
        <v>500</v>
      </c>
      <c r="BF236" s="53"/>
      <c r="BG236" s="53">
        <v>1</v>
      </c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>
        <v>3</v>
      </c>
    </row>
    <row r="237" spans="1:70" s="50" customFormat="1" ht="30">
      <c r="A237" s="53">
        <v>236</v>
      </c>
      <c r="B237" s="54" t="s">
        <v>12</v>
      </c>
      <c r="C237" s="53" t="s">
        <v>58</v>
      </c>
      <c r="D237" s="54" t="s">
        <v>795</v>
      </c>
      <c r="E237" s="66">
        <v>13243029</v>
      </c>
      <c r="F237" s="75" t="s">
        <v>972</v>
      </c>
      <c r="G237" s="54" t="s">
        <v>150</v>
      </c>
      <c r="H237" s="75" t="s">
        <v>1137</v>
      </c>
      <c r="I237" s="58">
        <v>9847848421</v>
      </c>
      <c r="J237" s="321" t="s">
        <v>299</v>
      </c>
      <c r="K237" s="147">
        <v>18</v>
      </c>
      <c r="L237" s="147" t="s">
        <v>317</v>
      </c>
      <c r="M237" s="53" t="s">
        <v>1227</v>
      </c>
      <c r="N237" s="53">
        <v>3</v>
      </c>
      <c r="O237" s="54" t="s">
        <v>38</v>
      </c>
      <c r="P237" s="54" t="s">
        <v>1404</v>
      </c>
      <c r="Q237" s="54" t="s">
        <v>36</v>
      </c>
      <c r="R237" s="57">
        <f t="shared" si="47"/>
        <v>3936130</v>
      </c>
      <c r="S237" s="60">
        <v>1345652</v>
      </c>
      <c r="T237" s="60">
        <f t="shared" si="45"/>
        <v>1076521.6000000001</v>
      </c>
      <c r="U237" s="60">
        <f t="shared" si="46"/>
        <v>269130.40000000002</v>
      </c>
      <c r="V237" s="60">
        <v>2590478</v>
      </c>
      <c r="W237" s="61">
        <f t="shared" si="42"/>
        <v>145</v>
      </c>
      <c r="X237" s="61">
        <f t="shared" si="43"/>
        <v>83</v>
      </c>
      <c r="Y237" s="61">
        <f t="shared" si="44"/>
        <v>62</v>
      </c>
      <c r="Z237" s="75">
        <v>0</v>
      </c>
      <c r="AA237" s="75">
        <v>0</v>
      </c>
      <c r="AB237" s="75">
        <v>83</v>
      </c>
      <c r="AC237" s="75">
        <v>62</v>
      </c>
      <c r="AD237" s="75">
        <v>0</v>
      </c>
      <c r="AE237" s="75">
        <v>0</v>
      </c>
      <c r="AF237" s="62">
        <v>3</v>
      </c>
      <c r="AG237" s="55" t="s">
        <v>198</v>
      </c>
      <c r="AH237" s="305">
        <v>42100</v>
      </c>
      <c r="AI237" s="306">
        <v>269130.40000000002</v>
      </c>
      <c r="AJ237" s="57" t="s">
        <v>199</v>
      </c>
      <c r="AK237" s="308">
        <v>42810</v>
      </c>
      <c r="AL237" s="3">
        <v>713949.66</v>
      </c>
      <c r="AM237" s="55"/>
      <c r="AN237" s="55"/>
      <c r="AO237" s="55"/>
      <c r="AP237" s="306">
        <v>245770.01</v>
      </c>
      <c r="AQ237" s="60">
        <f t="shared" si="38"/>
        <v>983080.06</v>
      </c>
      <c r="AR237" s="60">
        <f t="shared" si="37"/>
        <v>1228850.07</v>
      </c>
      <c r="AS237" s="63">
        <f t="shared" si="39"/>
        <v>91.320049314384406</v>
      </c>
      <c r="AT237" s="60" t="s">
        <v>424</v>
      </c>
      <c r="AU237" s="64" t="s">
        <v>173</v>
      </c>
      <c r="AV237" s="53">
        <v>55.73</v>
      </c>
      <c r="AW237" s="53">
        <v>681</v>
      </c>
      <c r="AX237" s="53"/>
      <c r="AY237" s="53"/>
      <c r="AZ237" s="53"/>
      <c r="BA237" s="53"/>
      <c r="BB237" s="53"/>
      <c r="BC237" s="53"/>
      <c r="BD237" s="53">
        <v>1</v>
      </c>
      <c r="BE237" s="53"/>
      <c r="BF237" s="53"/>
      <c r="BG237" s="53">
        <v>1</v>
      </c>
      <c r="BH237" s="53"/>
      <c r="BI237" s="53"/>
      <c r="BJ237" s="53"/>
      <c r="BK237" s="53"/>
      <c r="BL237" s="53">
        <v>2</v>
      </c>
      <c r="BM237" s="53"/>
      <c r="BN237" s="53"/>
      <c r="BO237" s="53"/>
      <c r="BP237" s="53"/>
      <c r="BQ237" s="53"/>
      <c r="BR237" s="53"/>
    </row>
    <row r="238" spans="1:70" s="50" customFormat="1" ht="30">
      <c r="A238" s="53">
        <v>237</v>
      </c>
      <c r="B238" s="54" t="s">
        <v>12</v>
      </c>
      <c r="C238" s="53" t="s">
        <v>58</v>
      </c>
      <c r="D238" s="54" t="s">
        <v>796</v>
      </c>
      <c r="E238" s="66">
        <v>13013030</v>
      </c>
      <c r="F238" s="75" t="s">
        <v>973</v>
      </c>
      <c r="G238" s="54" t="s">
        <v>154</v>
      </c>
      <c r="H238" s="75" t="s">
        <v>1138</v>
      </c>
      <c r="I238" s="58">
        <v>984896219</v>
      </c>
      <c r="J238" s="321" t="s">
        <v>316</v>
      </c>
      <c r="K238" s="147">
        <v>18</v>
      </c>
      <c r="L238" s="147" t="s">
        <v>317</v>
      </c>
      <c r="M238" s="65" t="s">
        <v>1402</v>
      </c>
      <c r="N238" s="53">
        <v>3</v>
      </c>
      <c r="O238" s="54" t="s">
        <v>60</v>
      </c>
      <c r="P238" s="54" t="s">
        <v>60</v>
      </c>
      <c r="Q238" s="54" t="s">
        <v>36</v>
      </c>
      <c r="R238" s="57">
        <f t="shared" si="47"/>
        <v>10773376.48</v>
      </c>
      <c r="S238" s="60">
        <v>3859924.71</v>
      </c>
      <c r="T238" s="60">
        <f t="shared" si="45"/>
        <v>3087939.7680000002</v>
      </c>
      <c r="U238" s="60">
        <f t="shared" si="46"/>
        <v>771984.94200000004</v>
      </c>
      <c r="V238" s="60">
        <v>6913451.7699999996</v>
      </c>
      <c r="W238" s="61">
        <f t="shared" si="42"/>
        <v>1</v>
      </c>
      <c r="X238" s="61">
        <f t="shared" si="43"/>
        <v>0</v>
      </c>
      <c r="Y238" s="61">
        <f t="shared" si="44"/>
        <v>1</v>
      </c>
      <c r="Z238" s="75">
        <v>0</v>
      </c>
      <c r="AA238" s="75">
        <v>0</v>
      </c>
      <c r="AB238" s="75">
        <v>0</v>
      </c>
      <c r="AC238" s="75">
        <v>1</v>
      </c>
      <c r="AD238" s="75">
        <v>0</v>
      </c>
      <c r="AE238" s="75">
        <v>0</v>
      </c>
      <c r="AF238" s="62">
        <v>3</v>
      </c>
      <c r="AG238" s="55" t="s">
        <v>198</v>
      </c>
      <c r="AH238" s="308">
        <v>42722</v>
      </c>
      <c r="AI238" s="3">
        <v>2233646.33</v>
      </c>
      <c r="AJ238" s="57"/>
      <c r="AK238" s="57"/>
      <c r="AL238" s="57"/>
      <c r="AM238" s="55"/>
      <c r="AN238" s="55"/>
      <c r="AO238" s="55"/>
      <c r="AP238" s="3">
        <v>558411.57999999996</v>
      </c>
      <c r="AQ238" s="60">
        <f t="shared" si="38"/>
        <v>2233646.33</v>
      </c>
      <c r="AR238" s="60">
        <f t="shared" si="37"/>
        <v>2792057.91</v>
      </c>
      <c r="AS238" s="63">
        <f t="shared" si="39"/>
        <v>72.334517374562992</v>
      </c>
      <c r="AT238" s="60" t="s">
        <v>425</v>
      </c>
      <c r="AU238" s="64" t="s">
        <v>182</v>
      </c>
      <c r="AV238" s="53"/>
      <c r="AW238" s="53">
        <v>45.5</v>
      </c>
      <c r="AX238" s="53"/>
      <c r="AY238" s="53"/>
      <c r="AZ238" s="53"/>
      <c r="BA238" s="53"/>
      <c r="BB238" s="53"/>
      <c r="BC238" s="53"/>
      <c r="BD238" s="53">
        <v>1</v>
      </c>
      <c r="BE238" s="53"/>
      <c r="BF238" s="53"/>
      <c r="BG238" s="53">
        <v>1</v>
      </c>
      <c r="BH238" s="53"/>
      <c r="BI238" s="53"/>
      <c r="BJ238" s="53"/>
      <c r="BK238" s="53"/>
      <c r="BL238" s="53"/>
      <c r="BM238" s="53">
        <v>50</v>
      </c>
      <c r="BN238" s="53"/>
      <c r="BO238" s="53"/>
      <c r="BP238" s="53"/>
      <c r="BQ238" s="53"/>
      <c r="BR238" s="53"/>
    </row>
    <row r="239" spans="1:70" s="50" customFormat="1" ht="30">
      <c r="A239" s="53">
        <v>238</v>
      </c>
      <c r="B239" s="54" t="s">
        <v>12</v>
      </c>
      <c r="C239" s="53" t="s">
        <v>58</v>
      </c>
      <c r="D239" s="54" t="s">
        <v>797</v>
      </c>
      <c r="E239" s="66">
        <v>13243031</v>
      </c>
      <c r="F239" s="75" t="s">
        <v>974</v>
      </c>
      <c r="G239" s="54" t="s">
        <v>153</v>
      </c>
      <c r="H239" s="75" t="s">
        <v>1139</v>
      </c>
      <c r="I239" s="58">
        <v>9847830723</v>
      </c>
      <c r="J239" s="321" t="s">
        <v>316</v>
      </c>
      <c r="K239" s="147">
        <v>18</v>
      </c>
      <c r="L239" s="147" t="s">
        <v>317</v>
      </c>
      <c r="M239" s="65" t="s">
        <v>1402</v>
      </c>
      <c r="N239" s="53">
        <v>3</v>
      </c>
      <c r="O239" s="54" t="s">
        <v>60</v>
      </c>
      <c r="P239" s="54" t="s">
        <v>60</v>
      </c>
      <c r="Q239" s="54" t="s">
        <v>36</v>
      </c>
      <c r="R239" s="57">
        <f t="shared" si="47"/>
        <v>11744208.65</v>
      </c>
      <c r="S239" s="60">
        <v>3901713.46</v>
      </c>
      <c r="T239" s="60">
        <f t="shared" si="45"/>
        <v>3121370.7680000002</v>
      </c>
      <c r="U239" s="60">
        <f t="shared" si="46"/>
        <v>780342.69200000004</v>
      </c>
      <c r="V239" s="60">
        <v>7842495.1900000004</v>
      </c>
      <c r="W239" s="61">
        <f t="shared" si="42"/>
        <v>1</v>
      </c>
      <c r="X239" s="61">
        <f t="shared" si="43"/>
        <v>1</v>
      </c>
      <c r="Y239" s="61">
        <f t="shared" si="44"/>
        <v>0</v>
      </c>
      <c r="Z239" s="75">
        <v>0</v>
      </c>
      <c r="AA239" s="75">
        <v>0</v>
      </c>
      <c r="AB239" s="75">
        <v>0</v>
      </c>
      <c r="AC239" s="75">
        <v>0</v>
      </c>
      <c r="AD239" s="75">
        <v>1</v>
      </c>
      <c r="AE239" s="75">
        <v>0</v>
      </c>
      <c r="AF239" s="62">
        <v>3</v>
      </c>
      <c r="AG239" s="55" t="s">
        <v>198</v>
      </c>
      <c r="AH239" s="308">
        <v>42701</v>
      </c>
      <c r="AI239" s="3">
        <v>2075144.66</v>
      </c>
      <c r="AJ239" s="57"/>
      <c r="AK239" s="57"/>
      <c r="AL239" s="57"/>
      <c r="AM239" s="55"/>
      <c r="AN239" s="55"/>
      <c r="AO239" s="55"/>
      <c r="AP239" s="3">
        <v>518786.16</v>
      </c>
      <c r="AQ239" s="60">
        <f t="shared" si="38"/>
        <v>2075144.66</v>
      </c>
      <c r="AR239" s="60">
        <f t="shared" si="37"/>
        <v>2593930.8199999998</v>
      </c>
      <c r="AS239" s="63">
        <f t="shared" si="39"/>
        <v>66.481837956393647</v>
      </c>
      <c r="AT239" s="60" t="s">
        <v>425</v>
      </c>
      <c r="AU239" s="64" t="s">
        <v>182</v>
      </c>
      <c r="AV239" s="53"/>
      <c r="AW239" s="53">
        <v>54.5</v>
      </c>
      <c r="AX239" s="53"/>
      <c r="AY239" s="53"/>
      <c r="AZ239" s="53"/>
      <c r="BA239" s="53"/>
      <c r="BB239" s="53"/>
      <c r="BC239" s="53"/>
      <c r="BD239" s="53">
        <v>1</v>
      </c>
      <c r="BE239" s="53"/>
      <c r="BF239" s="53"/>
      <c r="BG239" s="53">
        <v>1</v>
      </c>
      <c r="BH239" s="53"/>
      <c r="BI239" s="53"/>
      <c r="BJ239" s="53"/>
      <c r="BK239" s="53"/>
      <c r="BL239" s="53"/>
      <c r="BM239" s="53">
        <v>80</v>
      </c>
      <c r="BN239" s="53"/>
      <c r="BO239" s="53"/>
      <c r="BP239" s="53"/>
      <c r="BQ239" s="53"/>
      <c r="BR239" s="53"/>
    </row>
    <row r="240" spans="1:70" s="50" customFormat="1" ht="45">
      <c r="A240" s="53">
        <v>239</v>
      </c>
      <c r="B240" s="54" t="s">
        <v>12</v>
      </c>
      <c r="C240" s="53" t="s">
        <v>58</v>
      </c>
      <c r="D240" s="54" t="s">
        <v>798</v>
      </c>
      <c r="E240" s="66">
        <v>13242032</v>
      </c>
      <c r="F240" s="75" t="s">
        <v>975</v>
      </c>
      <c r="G240" s="54" t="s">
        <v>331</v>
      </c>
      <c r="H240" s="75" t="s">
        <v>1140</v>
      </c>
      <c r="I240" s="58">
        <v>9857832210</v>
      </c>
      <c r="J240" s="321" t="s">
        <v>318</v>
      </c>
      <c r="K240" s="147">
        <v>24</v>
      </c>
      <c r="L240" s="147" t="s">
        <v>2464</v>
      </c>
      <c r="M240" s="65" t="s">
        <v>1402</v>
      </c>
      <c r="N240" s="53">
        <v>2</v>
      </c>
      <c r="O240" s="54" t="s">
        <v>97</v>
      </c>
      <c r="P240" s="54" t="s">
        <v>2175</v>
      </c>
      <c r="Q240" s="200" t="s">
        <v>1405</v>
      </c>
      <c r="R240" s="57">
        <f t="shared" si="47"/>
        <v>14808116.189999999</v>
      </c>
      <c r="S240" s="60">
        <v>6085649.3300000001</v>
      </c>
      <c r="T240" s="60">
        <f t="shared" si="45"/>
        <v>4868519.4640000006</v>
      </c>
      <c r="U240" s="60">
        <f t="shared" si="46"/>
        <v>1217129.8660000002</v>
      </c>
      <c r="V240" s="60">
        <v>8722466.8599999994</v>
      </c>
      <c r="W240" s="61">
        <f t="shared" si="42"/>
        <v>5</v>
      </c>
      <c r="X240" s="61">
        <f t="shared" si="43"/>
        <v>3</v>
      </c>
      <c r="Y240" s="61">
        <f t="shared" si="44"/>
        <v>2</v>
      </c>
      <c r="Z240" s="3">
        <v>0</v>
      </c>
      <c r="AA240" s="3">
        <v>0</v>
      </c>
      <c r="AB240" s="3">
        <v>0</v>
      </c>
      <c r="AC240" s="3">
        <v>0</v>
      </c>
      <c r="AD240" s="3">
        <v>3</v>
      </c>
      <c r="AE240" s="3">
        <v>2</v>
      </c>
      <c r="AF240" s="62">
        <v>3</v>
      </c>
      <c r="AG240" s="55" t="s">
        <v>198</v>
      </c>
      <c r="AH240" s="305">
        <v>42243</v>
      </c>
      <c r="AI240" s="306">
        <v>3440648.66</v>
      </c>
      <c r="AJ240" s="57"/>
      <c r="AK240" s="57"/>
      <c r="AL240" s="57"/>
      <c r="AM240" s="55"/>
      <c r="AN240" s="55"/>
      <c r="AO240" s="55"/>
      <c r="AP240" s="306">
        <v>860162.17</v>
      </c>
      <c r="AQ240" s="60">
        <f t="shared" si="38"/>
        <v>3440648.66</v>
      </c>
      <c r="AR240" s="60">
        <f t="shared" si="37"/>
        <v>4300810.83</v>
      </c>
      <c r="AS240" s="63">
        <f t="shared" si="39"/>
        <v>70.671354801838376</v>
      </c>
      <c r="AT240" s="60" t="s">
        <v>425</v>
      </c>
      <c r="AU240" s="64" t="s">
        <v>1219</v>
      </c>
      <c r="AV240" s="53"/>
      <c r="AW240" s="53"/>
      <c r="AX240" s="53">
        <v>500000</v>
      </c>
      <c r="AY240" s="53"/>
      <c r="AZ240" s="53"/>
      <c r="BA240" s="53"/>
      <c r="BB240" s="53"/>
      <c r="BC240" s="53"/>
      <c r="BD240" s="53"/>
      <c r="BE240" s="53"/>
      <c r="BF240" s="53">
        <v>1</v>
      </c>
      <c r="BG240" s="53"/>
      <c r="BH240" s="53"/>
      <c r="BI240" s="53">
        <v>4</v>
      </c>
      <c r="BJ240" s="53"/>
      <c r="BK240" s="53"/>
      <c r="BL240" s="53">
        <v>2</v>
      </c>
      <c r="BM240" s="53"/>
      <c r="BN240" s="53"/>
      <c r="BO240" s="53"/>
      <c r="BP240" s="53">
        <v>4</v>
      </c>
      <c r="BQ240" s="53"/>
      <c r="BR240" s="53"/>
    </row>
    <row r="241" spans="1:70" s="50" customFormat="1" ht="30">
      <c r="A241" s="53">
        <v>240</v>
      </c>
      <c r="B241" s="54" t="s">
        <v>12</v>
      </c>
      <c r="C241" s="53" t="s">
        <v>58</v>
      </c>
      <c r="D241" s="54" t="s">
        <v>337</v>
      </c>
      <c r="E241" s="66">
        <v>13243033</v>
      </c>
      <c r="F241" s="75" t="s">
        <v>914</v>
      </c>
      <c r="G241" s="54" t="s">
        <v>151</v>
      </c>
      <c r="H241" s="75" t="s">
        <v>1141</v>
      </c>
      <c r="I241" s="58">
        <v>9857834123</v>
      </c>
      <c r="J241" s="321" t="s">
        <v>2465</v>
      </c>
      <c r="K241" s="147">
        <v>24</v>
      </c>
      <c r="L241" s="147" t="s">
        <v>1235</v>
      </c>
      <c r="M241" s="53" t="s">
        <v>1227</v>
      </c>
      <c r="N241" s="53">
        <v>3</v>
      </c>
      <c r="O241" s="198" t="s">
        <v>1403</v>
      </c>
      <c r="P241" s="198" t="s">
        <v>1403</v>
      </c>
      <c r="Q241" s="54" t="s">
        <v>107</v>
      </c>
      <c r="R241" s="57">
        <f t="shared" si="47"/>
        <v>35304188.810000002</v>
      </c>
      <c r="S241" s="60">
        <v>9353186.8800000008</v>
      </c>
      <c r="T241" s="60">
        <f t="shared" si="45"/>
        <v>7482549.5040000007</v>
      </c>
      <c r="U241" s="60">
        <f t="shared" si="46"/>
        <v>1870637.3760000002</v>
      </c>
      <c r="V241" s="60">
        <v>25951001.93</v>
      </c>
      <c r="W241" s="61">
        <f t="shared" si="42"/>
        <v>175</v>
      </c>
      <c r="X241" s="61">
        <f t="shared" si="43"/>
        <v>25</v>
      </c>
      <c r="Y241" s="61">
        <f t="shared" si="44"/>
        <v>150</v>
      </c>
      <c r="Z241" s="3">
        <v>0</v>
      </c>
      <c r="AA241" s="3">
        <v>0</v>
      </c>
      <c r="AB241" s="3">
        <v>18</v>
      </c>
      <c r="AC241" s="3">
        <v>133</v>
      </c>
      <c r="AD241" s="3">
        <v>7</v>
      </c>
      <c r="AE241" s="3">
        <v>17</v>
      </c>
      <c r="AF241" s="62">
        <v>3</v>
      </c>
      <c r="AG241" s="55" t="s">
        <v>198</v>
      </c>
      <c r="AH241" s="308">
        <v>42722</v>
      </c>
      <c r="AI241" s="3">
        <v>4447845.7</v>
      </c>
      <c r="AJ241" s="57"/>
      <c r="AK241" s="57"/>
      <c r="AL241" s="57"/>
      <c r="AM241" s="55"/>
      <c r="AN241" s="55"/>
      <c r="AO241" s="55"/>
      <c r="AP241" s="3">
        <v>1111961.43</v>
      </c>
      <c r="AQ241" s="60">
        <f t="shared" si="38"/>
        <v>4447845.7</v>
      </c>
      <c r="AR241" s="60">
        <f t="shared" si="37"/>
        <v>5559807.1299999999</v>
      </c>
      <c r="AS241" s="63">
        <f t="shared" si="39"/>
        <v>59.442917171777921</v>
      </c>
      <c r="AT241" s="60" t="s">
        <v>425</v>
      </c>
      <c r="AU241" s="64" t="s">
        <v>173</v>
      </c>
      <c r="AV241" s="53">
        <v>72</v>
      </c>
      <c r="AW241" s="53">
        <f>113748*100/1000</f>
        <v>11374.8</v>
      </c>
      <c r="AX241" s="53"/>
      <c r="AY241" s="53"/>
      <c r="AZ241" s="53"/>
      <c r="BA241" s="53">
        <v>26</v>
      </c>
      <c r="BB241" s="53"/>
      <c r="BC241" s="53">
        <v>1</v>
      </c>
      <c r="BD241" s="53"/>
      <c r="BE241" s="53"/>
      <c r="BF241" s="53"/>
      <c r="BG241" s="53"/>
      <c r="BH241" s="53"/>
      <c r="BI241" s="53">
        <v>23</v>
      </c>
      <c r="BJ241" s="53"/>
      <c r="BK241" s="53">
        <v>2310</v>
      </c>
      <c r="BL241" s="53">
        <v>4</v>
      </c>
      <c r="BM241" s="53">
        <v>750</v>
      </c>
      <c r="BN241" s="53">
        <v>79</v>
      </c>
      <c r="BO241" s="53"/>
      <c r="BP241" s="53">
        <v>23</v>
      </c>
      <c r="BQ241" s="53">
        <v>5</v>
      </c>
      <c r="BR241" s="53"/>
    </row>
    <row r="242" spans="1:70" s="50" customFormat="1" ht="30">
      <c r="A242" s="53">
        <v>241</v>
      </c>
      <c r="B242" s="54" t="s">
        <v>12</v>
      </c>
      <c r="C242" s="53" t="s">
        <v>58</v>
      </c>
      <c r="D242" s="54" t="s">
        <v>799</v>
      </c>
      <c r="E242" s="66">
        <v>13243034</v>
      </c>
      <c r="F242" s="75" t="s">
        <v>976</v>
      </c>
      <c r="G242" s="54" t="s">
        <v>1039</v>
      </c>
      <c r="H242" s="75" t="s">
        <v>118</v>
      </c>
      <c r="I242" s="58" t="s">
        <v>384</v>
      </c>
      <c r="J242" s="321" t="s">
        <v>2466</v>
      </c>
      <c r="K242" s="147">
        <v>18</v>
      </c>
      <c r="L242" s="147" t="s">
        <v>1941</v>
      </c>
      <c r="M242" s="53" t="s">
        <v>1227</v>
      </c>
      <c r="N242" s="53">
        <v>3</v>
      </c>
      <c r="O242" s="198" t="s">
        <v>1403</v>
      </c>
      <c r="P242" s="198" t="s">
        <v>1403</v>
      </c>
      <c r="Q242" s="54" t="s">
        <v>107</v>
      </c>
      <c r="R242" s="57">
        <f t="shared" si="47"/>
        <v>5980563.8300000001</v>
      </c>
      <c r="S242" s="60">
        <v>2084616.49</v>
      </c>
      <c r="T242" s="60">
        <f t="shared" si="45"/>
        <v>1667693.192</v>
      </c>
      <c r="U242" s="60">
        <f t="shared" si="46"/>
        <v>416923.29800000001</v>
      </c>
      <c r="V242" s="60">
        <v>3895947.34</v>
      </c>
      <c r="W242" s="61">
        <f t="shared" si="42"/>
        <v>32</v>
      </c>
      <c r="X242" s="61">
        <f t="shared" si="43"/>
        <v>19</v>
      </c>
      <c r="Y242" s="61">
        <f t="shared" si="44"/>
        <v>13</v>
      </c>
      <c r="Z242" s="3">
        <v>1</v>
      </c>
      <c r="AA242" s="3">
        <v>0</v>
      </c>
      <c r="AB242" s="3">
        <v>3</v>
      </c>
      <c r="AC242" s="3">
        <v>3</v>
      </c>
      <c r="AD242" s="3">
        <v>15</v>
      </c>
      <c r="AE242" s="3">
        <v>10</v>
      </c>
      <c r="AF242" s="62">
        <v>3</v>
      </c>
      <c r="AG242" s="55" t="s">
        <v>198</v>
      </c>
      <c r="AH242" s="305">
        <v>42185</v>
      </c>
      <c r="AI242" s="306">
        <v>416923</v>
      </c>
      <c r="AJ242" s="57" t="s">
        <v>199</v>
      </c>
      <c r="AK242" s="305">
        <v>42505</v>
      </c>
      <c r="AL242" s="306">
        <v>713508.85</v>
      </c>
      <c r="AM242" s="55" t="s">
        <v>200</v>
      </c>
      <c r="AN242" s="308">
        <v>42782</v>
      </c>
      <c r="AO242" s="3">
        <v>504512.33</v>
      </c>
      <c r="AP242" s="3">
        <f>282607.96+126128.08</f>
        <v>408736.04000000004</v>
      </c>
      <c r="AQ242" s="60">
        <f t="shared" si="38"/>
        <v>1634944.1800000002</v>
      </c>
      <c r="AR242" s="60">
        <f t="shared" si="37"/>
        <v>2043680.2200000002</v>
      </c>
      <c r="AS242" s="63">
        <f t="shared" si="39"/>
        <v>98.036268532059836</v>
      </c>
      <c r="AT242" s="60" t="s">
        <v>424</v>
      </c>
      <c r="AU242" s="64"/>
      <c r="AV242" s="53"/>
      <c r="AW242" s="53"/>
      <c r="AX242" s="53"/>
      <c r="AY242" s="53"/>
      <c r="AZ242" s="53"/>
      <c r="BA242" s="53"/>
      <c r="BB242" s="53"/>
      <c r="BC242" s="53">
        <v>1</v>
      </c>
      <c r="BD242" s="53"/>
      <c r="BE242" s="53"/>
      <c r="BF242" s="53"/>
      <c r="BG242" s="53"/>
      <c r="BH242" s="53"/>
      <c r="BI242" s="53"/>
      <c r="BJ242" s="53">
        <v>100</v>
      </c>
      <c r="BK242" s="53"/>
      <c r="BL242" s="53">
        <v>2</v>
      </c>
      <c r="BM242" s="53">
        <v>190</v>
      </c>
      <c r="BN242" s="53">
        <v>24</v>
      </c>
      <c r="BO242" s="53"/>
      <c r="BP242" s="53"/>
      <c r="BQ242" s="53"/>
      <c r="BR242" s="53">
        <v>5</v>
      </c>
    </row>
    <row r="243" spans="1:70" s="50" customFormat="1" ht="30">
      <c r="A243" s="53">
        <v>242</v>
      </c>
      <c r="B243" s="54" t="s">
        <v>12</v>
      </c>
      <c r="C243" s="53" t="s">
        <v>58</v>
      </c>
      <c r="D243" s="54" t="s">
        <v>800</v>
      </c>
      <c r="E243" s="66">
        <v>13013035</v>
      </c>
      <c r="F243" s="75" t="s">
        <v>977</v>
      </c>
      <c r="G243" s="54" t="s">
        <v>289</v>
      </c>
      <c r="H243" s="75" t="s">
        <v>1142</v>
      </c>
      <c r="I243" s="58" t="s">
        <v>385</v>
      </c>
      <c r="J243" s="321" t="s">
        <v>2467</v>
      </c>
      <c r="K243" s="147">
        <v>23</v>
      </c>
      <c r="L243" s="147" t="s">
        <v>334</v>
      </c>
      <c r="M243" s="65" t="s">
        <v>1402</v>
      </c>
      <c r="N243" s="53">
        <v>3</v>
      </c>
      <c r="O243" s="54" t="s">
        <v>1936</v>
      </c>
      <c r="P243" s="54" t="s">
        <v>1936</v>
      </c>
      <c r="Q243" s="54" t="s">
        <v>36</v>
      </c>
      <c r="R243" s="57">
        <f t="shared" si="47"/>
        <v>19235415.560000002</v>
      </c>
      <c r="S243" s="60">
        <v>6797167.4199999999</v>
      </c>
      <c r="T243" s="60">
        <f t="shared" si="45"/>
        <v>5437733.9360000007</v>
      </c>
      <c r="U243" s="60">
        <f t="shared" si="46"/>
        <v>1359433.4840000002</v>
      </c>
      <c r="V243" s="60">
        <v>12438248.140000001</v>
      </c>
      <c r="W243" s="61">
        <f t="shared" si="42"/>
        <v>1</v>
      </c>
      <c r="X243" s="61">
        <f t="shared" si="43"/>
        <v>1</v>
      </c>
      <c r="Y243" s="61">
        <f t="shared" si="44"/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1</v>
      </c>
      <c r="AE243" s="3">
        <v>0</v>
      </c>
      <c r="AF243" s="62">
        <v>3</v>
      </c>
      <c r="AG243" s="55"/>
      <c r="AH243" s="79"/>
      <c r="AI243" s="57"/>
      <c r="AJ243" s="57"/>
      <c r="AK243" s="57"/>
      <c r="AL243" s="57"/>
      <c r="AM243" s="55"/>
      <c r="AN243" s="55"/>
      <c r="AO243" s="55"/>
      <c r="AP243" s="306">
        <v>0</v>
      </c>
      <c r="AQ243" s="60">
        <f t="shared" si="38"/>
        <v>0</v>
      </c>
      <c r="AR243" s="60">
        <f t="shared" si="37"/>
        <v>0</v>
      </c>
      <c r="AS243" s="63">
        <f t="shared" si="39"/>
        <v>0</v>
      </c>
      <c r="AT243" s="60" t="s">
        <v>425</v>
      </c>
      <c r="AU243" s="64"/>
      <c r="AV243" s="53"/>
      <c r="AW243" s="53">
        <v>7750</v>
      </c>
      <c r="AX243" s="53"/>
      <c r="AY243" s="53"/>
      <c r="AZ243" s="53"/>
      <c r="BA243" s="53"/>
      <c r="BB243" s="53"/>
      <c r="BC243" s="53"/>
      <c r="BD243" s="53">
        <v>2</v>
      </c>
      <c r="BE243" s="53"/>
      <c r="BF243" s="53"/>
      <c r="BG243" s="53">
        <v>3</v>
      </c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</row>
    <row r="244" spans="1:70" s="50" customFormat="1" ht="30">
      <c r="A244" s="53">
        <v>243</v>
      </c>
      <c r="B244" s="54" t="s">
        <v>12</v>
      </c>
      <c r="C244" s="53" t="s">
        <v>58</v>
      </c>
      <c r="D244" s="75" t="s">
        <v>801</v>
      </c>
      <c r="E244" s="66">
        <v>13243036</v>
      </c>
      <c r="F244" s="75" t="s">
        <v>978</v>
      </c>
      <c r="G244" s="54" t="s">
        <v>332</v>
      </c>
      <c r="H244" s="75" t="s">
        <v>1143</v>
      </c>
      <c r="I244" s="58" t="s">
        <v>386</v>
      </c>
      <c r="J244" s="321" t="s">
        <v>2468</v>
      </c>
      <c r="K244" s="147">
        <v>23</v>
      </c>
      <c r="L244" s="147" t="s">
        <v>2464</v>
      </c>
      <c r="M244" s="65" t="s">
        <v>1402</v>
      </c>
      <c r="N244" s="53">
        <v>3</v>
      </c>
      <c r="O244" s="54" t="s">
        <v>26</v>
      </c>
      <c r="P244" s="54" t="s">
        <v>2176</v>
      </c>
      <c r="Q244" s="200" t="s">
        <v>1405</v>
      </c>
      <c r="R244" s="57">
        <f t="shared" si="47"/>
        <v>19082820</v>
      </c>
      <c r="S244" s="60">
        <v>5636210</v>
      </c>
      <c r="T244" s="60">
        <f t="shared" si="45"/>
        <v>4508968</v>
      </c>
      <c r="U244" s="60">
        <f t="shared" si="46"/>
        <v>1127242</v>
      </c>
      <c r="V244" s="60">
        <v>13446610</v>
      </c>
      <c r="W244" s="61">
        <f t="shared" si="42"/>
        <v>1</v>
      </c>
      <c r="X244" s="61">
        <f t="shared" si="43"/>
        <v>1</v>
      </c>
      <c r="Y244" s="61">
        <f t="shared" si="44"/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1</v>
      </c>
      <c r="AE244" s="3">
        <v>0</v>
      </c>
      <c r="AF244" s="62">
        <v>3</v>
      </c>
      <c r="AG244" s="53"/>
      <c r="AH244" s="78"/>
      <c r="AI244" s="57"/>
      <c r="AJ244" s="57" t="s">
        <v>199</v>
      </c>
      <c r="AK244" s="307">
        <v>42566</v>
      </c>
      <c r="AL244" s="200">
        <v>3052658.02</v>
      </c>
      <c r="AM244" s="55"/>
      <c r="AN244" s="53"/>
      <c r="AO244" s="75"/>
      <c r="AP244" s="3">
        <v>763164.51</v>
      </c>
      <c r="AQ244" s="60">
        <f t="shared" si="38"/>
        <v>3052658.02</v>
      </c>
      <c r="AR244" s="60">
        <f t="shared" si="37"/>
        <v>3815822.5300000003</v>
      </c>
      <c r="AS244" s="63">
        <f t="shared" si="39"/>
        <v>67.701922568534528</v>
      </c>
      <c r="AT244" s="60" t="s">
        <v>425</v>
      </c>
      <c r="AU244" s="64" t="s">
        <v>174</v>
      </c>
      <c r="AV244" s="53">
        <v>100</v>
      </c>
      <c r="AW244" s="53">
        <v>1</v>
      </c>
      <c r="AX244" s="53"/>
      <c r="AY244" s="53"/>
      <c r="AZ244" s="53"/>
      <c r="BA244" s="53"/>
      <c r="BB244" s="53"/>
      <c r="BC244" s="53"/>
      <c r="BD244" s="53"/>
      <c r="BE244" s="53"/>
      <c r="BF244" s="53"/>
      <c r="BG244" s="53">
        <v>1</v>
      </c>
      <c r="BH244" s="53"/>
      <c r="BI244" s="53"/>
      <c r="BJ244" s="53"/>
      <c r="BK244" s="53"/>
      <c r="BL244" s="53">
        <v>1</v>
      </c>
      <c r="BM244" s="53"/>
      <c r="BN244" s="53"/>
      <c r="BO244" s="53"/>
      <c r="BP244" s="53"/>
      <c r="BQ244" s="53"/>
      <c r="BR244" s="53"/>
    </row>
    <row r="245" spans="1:70" s="50" customFormat="1" ht="30">
      <c r="A245" s="53">
        <v>244</v>
      </c>
      <c r="B245" s="54" t="s">
        <v>12</v>
      </c>
      <c r="C245" s="53" t="s">
        <v>58</v>
      </c>
      <c r="D245" s="54" t="s">
        <v>802</v>
      </c>
      <c r="E245" s="66">
        <v>13243037</v>
      </c>
      <c r="F245" s="75" t="s">
        <v>945</v>
      </c>
      <c r="G245" s="54" t="s">
        <v>1040</v>
      </c>
      <c r="H245" s="75" t="s">
        <v>1144</v>
      </c>
      <c r="I245" s="58">
        <v>9857820347</v>
      </c>
      <c r="J245" s="321" t="s">
        <v>333</v>
      </c>
      <c r="K245" s="147">
        <v>22</v>
      </c>
      <c r="L245" s="147" t="s">
        <v>334</v>
      </c>
      <c r="M245" s="53" t="s">
        <v>1227</v>
      </c>
      <c r="N245" s="53">
        <v>3</v>
      </c>
      <c r="O245" s="54" t="s">
        <v>45</v>
      </c>
      <c r="P245" s="54" t="s">
        <v>45</v>
      </c>
      <c r="Q245" s="54" t="s">
        <v>89</v>
      </c>
      <c r="R245" s="57">
        <f t="shared" si="47"/>
        <v>11547549</v>
      </c>
      <c r="S245" s="60">
        <v>5840071.8499999996</v>
      </c>
      <c r="T245" s="60">
        <f t="shared" si="45"/>
        <v>4672057.4799999995</v>
      </c>
      <c r="U245" s="60">
        <f t="shared" si="46"/>
        <v>1168014.3699999999</v>
      </c>
      <c r="V245" s="60">
        <v>5707477.1500000004</v>
      </c>
      <c r="W245" s="61">
        <f t="shared" si="42"/>
        <v>773</v>
      </c>
      <c r="X245" s="61">
        <f t="shared" si="43"/>
        <v>372</v>
      </c>
      <c r="Y245" s="61">
        <f t="shared" si="44"/>
        <v>401</v>
      </c>
      <c r="Z245" s="3">
        <v>55</v>
      </c>
      <c r="AA245" s="3">
        <v>80</v>
      </c>
      <c r="AB245" s="3">
        <v>106</v>
      </c>
      <c r="AC245" s="3">
        <v>150</v>
      </c>
      <c r="AD245" s="3">
        <v>211</v>
      </c>
      <c r="AE245" s="3">
        <v>171</v>
      </c>
      <c r="AF245" s="62">
        <v>3</v>
      </c>
      <c r="AG245" s="55" t="s">
        <v>198</v>
      </c>
      <c r="AH245" s="308">
        <v>42722</v>
      </c>
      <c r="AI245" s="3">
        <v>2992007.68</v>
      </c>
      <c r="AJ245" s="57"/>
      <c r="AK245" s="57"/>
      <c r="AL245" s="57"/>
      <c r="AM245" s="55"/>
      <c r="AN245" s="55"/>
      <c r="AO245" s="55"/>
      <c r="AP245" s="3">
        <v>748001.92</v>
      </c>
      <c r="AQ245" s="60">
        <f t="shared" si="38"/>
        <v>2992007.68</v>
      </c>
      <c r="AR245" s="60">
        <f t="shared" si="37"/>
        <v>3740009.6</v>
      </c>
      <c r="AS245" s="63">
        <f t="shared" si="39"/>
        <v>64.040472378777338</v>
      </c>
      <c r="AT245" s="60" t="s">
        <v>425</v>
      </c>
      <c r="AU245" s="64" t="s">
        <v>173</v>
      </c>
      <c r="AV245" s="53">
        <v>34.799999999999997</v>
      </c>
      <c r="AW245" s="53"/>
      <c r="AX245" s="53"/>
      <c r="AY245" s="53"/>
      <c r="AZ245" s="53">
        <v>34.799999999999997</v>
      </c>
      <c r="BA245" s="53"/>
      <c r="BB245" s="53"/>
      <c r="BC245" s="53"/>
      <c r="BD245" s="53">
        <v>1</v>
      </c>
      <c r="BE245" s="53"/>
      <c r="BF245" s="53"/>
      <c r="BG245" s="53"/>
      <c r="BH245" s="53">
        <v>100</v>
      </c>
      <c r="BI245" s="53">
        <v>4</v>
      </c>
      <c r="BJ245" s="53"/>
      <c r="BK245" s="53"/>
      <c r="BL245" s="53">
        <v>2</v>
      </c>
      <c r="BM245" s="53">
        <v>400</v>
      </c>
      <c r="BN245" s="53"/>
      <c r="BO245" s="53"/>
      <c r="BP245" s="53">
        <v>4</v>
      </c>
      <c r="BQ245" s="53"/>
      <c r="BR245" s="53">
        <v>4</v>
      </c>
    </row>
    <row r="246" spans="1:70" s="50" customFormat="1" ht="30">
      <c r="A246" s="53">
        <v>245</v>
      </c>
      <c r="B246" s="54" t="s">
        <v>12</v>
      </c>
      <c r="C246" s="53" t="s">
        <v>478</v>
      </c>
      <c r="D246" s="54" t="s">
        <v>803</v>
      </c>
      <c r="E246" s="53">
        <v>13342038</v>
      </c>
      <c r="F246" s="75" t="s">
        <v>979</v>
      </c>
      <c r="G246" s="54" t="s">
        <v>479</v>
      </c>
      <c r="H246" s="75" t="s">
        <v>480</v>
      </c>
      <c r="I246" s="58">
        <v>98478805628</v>
      </c>
      <c r="J246" s="321" t="s">
        <v>2469</v>
      </c>
      <c r="K246" s="147">
        <v>17</v>
      </c>
      <c r="L246" s="147" t="s">
        <v>334</v>
      </c>
      <c r="M246" s="53" t="s">
        <v>1227</v>
      </c>
      <c r="N246" s="53">
        <v>2</v>
      </c>
      <c r="O246" s="198" t="s">
        <v>1403</v>
      </c>
      <c r="P246" s="198" t="s">
        <v>1403</v>
      </c>
      <c r="Q246" s="54" t="s">
        <v>9</v>
      </c>
      <c r="R246" s="57">
        <f t="shared" si="47"/>
        <v>5591600</v>
      </c>
      <c r="S246" s="60">
        <v>2629490</v>
      </c>
      <c r="T246" s="60">
        <f t="shared" si="45"/>
        <v>2103592</v>
      </c>
      <c r="U246" s="60">
        <f t="shared" si="46"/>
        <v>525898</v>
      </c>
      <c r="V246" s="60">
        <v>2962110</v>
      </c>
      <c r="W246" s="61">
        <f t="shared" si="42"/>
        <v>140</v>
      </c>
      <c r="X246" s="61">
        <f t="shared" si="43"/>
        <v>98</v>
      </c>
      <c r="Y246" s="61">
        <f t="shared" si="44"/>
        <v>42</v>
      </c>
      <c r="Z246" s="3">
        <v>0</v>
      </c>
      <c r="AA246" s="3">
        <v>0</v>
      </c>
      <c r="AB246" s="3">
        <v>96</v>
      </c>
      <c r="AC246" s="3">
        <v>42</v>
      </c>
      <c r="AD246" s="3">
        <v>2</v>
      </c>
      <c r="AE246" s="3">
        <v>0</v>
      </c>
      <c r="AF246" s="62">
        <v>3</v>
      </c>
      <c r="AG246" s="55" t="s">
        <v>198</v>
      </c>
      <c r="AH246" s="305">
        <v>42435</v>
      </c>
      <c r="AI246" s="306">
        <v>1968632</v>
      </c>
      <c r="AJ246" s="57"/>
      <c r="AK246" s="57"/>
      <c r="AL246" s="57"/>
      <c r="AM246" s="55"/>
      <c r="AN246" s="55"/>
      <c r="AO246" s="55"/>
      <c r="AP246" s="3">
        <v>492158</v>
      </c>
      <c r="AQ246" s="60">
        <f t="shared" si="38"/>
        <v>1968632</v>
      </c>
      <c r="AR246" s="60">
        <f t="shared" si="37"/>
        <v>2460790</v>
      </c>
      <c r="AS246" s="63">
        <f t="shared" si="39"/>
        <v>93.584307223073665</v>
      </c>
      <c r="AT246" s="60" t="s">
        <v>425</v>
      </c>
      <c r="AU246" s="64" t="s">
        <v>173</v>
      </c>
      <c r="AV246" s="53">
        <v>4</v>
      </c>
      <c r="AW246" s="53">
        <v>347</v>
      </c>
      <c r="AX246" s="53"/>
      <c r="AY246" s="53"/>
      <c r="AZ246" s="53">
        <v>4</v>
      </c>
      <c r="BA246" s="53">
        <v>122</v>
      </c>
      <c r="BB246" s="53"/>
      <c r="BC246" s="53"/>
      <c r="BD246" s="53"/>
      <c r="BE246" s="53"/>
      <c r="BF246" s="53"/>
      <c r="BG246" s="53"/>
      <c r="BH246" s="53"/>
      <c r="BI246" s="53"/>
      <c r="BJ246" s="53"/>
      <c r="BK246" s="53"/>
      <c r="BL246" s="53">
        <v>1</v>
      </c>
      <c r="BM246" s="53">
        <v>95</v>
      </c>
      <c r="BN246" s="53">
        <v>5</v>
      </c>
      <c r="BO246" s="53"/>
      <c r="BP246" s="53"/>
      <c r="BQ246" s="53"/>
      <c r="BR246" s="53">
        <v>1</v>
      </c>
    </row>
    <row r="247" spans="1:70" s="51" customFormat="1" ht="30">
      <c r="A247" s="53">
        <v>246</v>
      </c>
      <c r="B247" s="54" t="s">
        <v>12</v>
      </c>
      <c r="C247" s="53" t="s">
        <v>478</v>
      </c>
      <c r="D247" s="54" t="s">
        <v>481</v>
      </c>
      <c r="E247" s="53">
        <v>13342039</v>
      </c>
      <c r="F247" s="75" t="s">
        <v>482</v>
      </c>
      <c r="G247" s="54" t="s">
        <v>483</v>
      </c>
      <c r="H247" s="75" t="s">
        <v>118</v>
      </c>
      <c r="I247" s="58">
        <v>9857832244</v>
      </c>
      <c r="J247" s="321" t="s">
        <v>2470</v>
      </c>
      <c r="K247" s="147">
        <v>17</v>
      </c>
      <c r="L247" s="147" t="s">
        <v>2471</v>
      </c>
      <c r="M247" s="53" t="s">
        <v>1227</v>
      </c>
      <c r="N247" s="53">
        <v>2</v>
      </c>
      <c r="O247" s="198" t="s">
        <v>1403</v>
      </c>
      <c r="P247" s="198" t="s">
        <v>1403</v>
      </c>
      <c r="Q247" s="54" t="s">
        <v>9</v>
      </c>
      <c r="R247" s="57">
        <f t="shared" si="47"/>
        <v>7634175</v>
      </c>
      <c r="S247" s="60">
        <v>3725835.2</v>
      </c>
      <c r="T247" s="60">
        <f t="shared" si="45"/>
        <v>2980668.16</v>
      </c>
      <c r="U247" s="60">
        <f t="shared" si="46"/>
        <v>745167.04</v>
      </c>
      <c r="V247" s="60">
        <v>3908339.8</v>
      </c>
      <c r="W247" s="61">
        <f t="shared" si="42"/>
        <v>208</v>
      </c>
      <c r="X247" s="61">
        <f t="shared" si="43"/>
        <v>93</v>
      </c>
      <c r="Y247" s="61">
        <f t="shared" si="44"/>
        <v>115</v>
      </c>
      <c r="Z247" s="3">
        <v>1</v>
      </c>
      <c r="AA247" s="3">
        <v>3</v>
      </c>
      <c r="AB247" s="3">
        <v>22</v>
      </c>
      <c r="AC247" s="3">
        <v>32</v>
      </c>
      <c r="AD247" s="3">
        <v>70</v>
      </c>
      <c r="AE247" s="3">
        <v>80</v>
      </c>
      <c r="AF247" s="62">
        <v>3</v>
      </c>
      <c r="AG247" s="55"/>
      <c r="AH247" s="79"/>
      <c r="AI247" s="57"/>
      <c r="AJ247" s="57" t="s">
        <v>199</v>
      </c>
      <c r="AK247" s="305">
        <v>42566</v>
      </c>
      <c r="AL247" s="306">
        <v>2121239.3199999998</v>
      </c>
      <c r="AM247" s="55"/>
      <c r="AN247" s="55"/>
      <c r="AO247" s="55"/>
      <c r="AP247" s="3">
        <v>530309.82999999996</v>
      </c>
      <c r="AQ247" s="60">
        <f t="shared" si="38"/>
        <v>2121239.3199999998</v>
      </c>
      <c r="AR247" s="60">
        <f t="shared" si="37"/>
        <v>2651549.15</v>
      </c>
      <c r="AS247" s="63">
        <f t="shared" si="39"/>
        <v>71.166570920796488</v>
      </c>
      <c r="AT247" s="60" t="s">
        <v>425</v>
      </c>
      <c r="AU247" s="64" t="s">
        <v>173</v>
      </c>
      <c r="AV247" s="53">
        <v>95</v>
      </c>
      <c r="AW247" s="53">
        <v>789</v>
      </c>
      <c r="AX247" s="53"/>
      <c r="AY247" s="53"/>
      <c r="AZ247" s="53">
        <v>64</v>
      </c>
      <c r="BA247" s="53"/>
      <c r="BB247" s="53"/>
      <c r="BC247" s="53">
        <v>3</v>
      </c>
      <c r="BD247" s="53"/>
      <c r="BE247" s="53"/>
      <c r="BF247" s="53"/>
      <c r="BG247" s="53"/>
      <c r="BH247" s="53"/>
      <c r="BI247" s="53"/>
      <c r="BJ247" s="53"/>
      <c r="BK247" s="53"/>
      <c r="BL247" s="53">
        <v>1</v>
      </c>
      <c r="BM247" s="53">
        <v>750</v>
      </c>
      <c r="BN247" s="53">
        <v>50</v>
      </c>
      <c r="BO247" s="53"/>
      <c r="BP247" s="53">
        <v>5</v>
      </c>
      <c r="BQ247" s="53"/>
      <c r="BR247" s="53">
        <v>1</v>
      </c>
    </row>
    <row r="248" spans="1:70" s="50" customFormat="1" ht="30">
      <c r="A248" s="53">
        <v>247</v>
      </c>
      <c r="B248" s="54" t="s">
        <v>12</v>
      </c>
      <c r="C248" s="53" t="s">
        <v>478</v>
      </c>
      <c r="D248" s="54" t="s">
        <v>484</v>
      </c>
      <c r="E248" s="53">
        <v>13342040</v>
      </c>
      <c r="F248" s="75" t="s">
        <v>485</v>
      </c>
      <c r="G248" s="54" t="s">
        <v>486</v>
      </c>
      <c r="H248" s="75" t="s">
        <v>487</v>
      </c>
      <c r="I248" s="58">
        <v>9748522500</v>
      </c>
      <c r="J248" s="321" t="s">
        <v>2470</v>
      </c>
      <c r="K248" s="147">
        <v>29</v>
      </c>
      <c r="L248" s="147" t="s">
        <v>2472</v>
      </c>
      <c r="M248" s="53" t="s">
        <v>1212</v>
      </c>
      <c r="N248" s="53">
        <v>2</v>
      </c>
      <c r="O248" s="198" t="s">
        <v>1403</v>
      </c>
      <c r="P248" s="198" t="s">
        <v>1403</v>
      </c>
      <c r="Q248" s="54" t="s">
        <v>9</v>
      </c>
      <c r="R248" s="57">
        <f t="shared" si="47"/>
        <v>3595250</v>
      </c>
      <c r="S248" s="60">
        <v>1888312.5</v>
      </c>
      <c r="T248" s="60">
        <f t="shared" si="45"/>
        <v>1510650</v>
      </c>
      <c r="U248" s="60">
        <f t="shared" si="46"/>
        <v>377662.5</v>
      </c>
      <c r="V248" s="60">
        <v>1706937.5</v>
      </c>
      <c r="W248" s="61">
        <f t="shared" si="42"/>
        <v>36</v>
      </c>
      <c r="X248" s="61">
        <f t="shared" si="43"/>
        <v>1</v>
      </c>
      <c r="Y248" s="61">
        <f t="shared" si="44"/>
        <v>35</v>
      </c>
      <c r="Z248" s="3">
        <v>0</v>
      </c>
      <c r="AA248" s="3">
        <v>0</v>
      </c>
      <c r="AB248" s="3">
        <v>0</v>
      </c>
      <c r="AC248" s="3">
        <v>1</v>
      </c>
      <c r="AD248" s="3">
        <v>1</v>
      </c>
      <c r="AE248" s="3">
        <v>34</v>
      </c>
      <c r="AF248" s="62">
        <v>3</v>
      </c>
      <c r="AG248" s="55" t="s">
        <v>198</v>
      </c>
      <c r="AH248" s="305">
        <v>42338</v>
      </c>
      <c r="AI248" s="306">
        <v>377662.5</v>
      </c>
      <c r="AJ248" s="57" t="s">
        <v>199</v>
      </c>
      <c r="AK248" s="305">
        <v>42547</v>
      </c>
      <c r="AL248" s="306">
        <v>1017869.5</v>
      </c>
      <c r="AM248" s="55"/>
      <c r="AN248" s="55"/>
      <c r="AO248" s="55"/>
      <c r="AP248" s="306">
        <v>348883</v>
      </c>
      <c r="AQ248" s="60">
        <f t="shared" si="38"/>
        <v>1395532</v>
      </c>
      <c r="AR248" s="60">
        <f t="shared" si="37"/>
        <v>1744415</v>
      </c>
      <c r="AS248" s="63">
        <f t="shared" si="39"/>
        <v>92.379571707543107</v>
      </c>
      <c r="AT248" s="60" t="s">
        <v>425</v>
      </c>
      <c r="AU248" s="64" t="s">
        <v>173</v>
      </c>
      <c r="AV248" s="53">
        <v>1</v>
      </c>
      <c r="AW248" s="53">
        <v>200</v>
      </c>
      <c r="AX248" s="53"/>
      <c r="AY248" s="53"/>
      <c r="AZ248" s="53">
        <v>1</v>
      </c>
      <c r="BA248" s="53">
        <v>65</v>
      </c>
      <c r="BB248" s="53"/>
      <c r="BC248" s="53"/>
      <c r="BD248" s="53"/>
      <c r="BE248" s="53"/>
      <c r="BF248" s="53"/>
      <c r="BG248" s="53"/>
      <c r="BH248" s="53"/>
      <c r="BI248" s="53"/>
      <c r="BJ248" s="53"/>
      <c r="BK248" s="53">
        <v>300</v>
      </c>
      <c r="BL248" s="53">
        <v>1</v>
      </c>
      <c r="BM248" s="53">
        <v>80</v>
      </c>
      <c r="BN248" s="53">
        <v>3</v>
      </c>
      <c r="BO248" s="53"/>
      <c r="BP248" s="53"/>
      <c r="BQ248" s="53"/>
      <c r="BR248" s="53">
        <v>1</v>
      </c>
    </row>
    <row r="249" spans="1:70" s="51" customFormat="1" ht="30">
      <c r="A249" s="53">
        <v>248</v>
      </c>
      <c r="B249" s="54" t="s">
        <v>12</v>
      </c>
      <c r="C249" s="53" t="s">
        <v>478</v>
      </c>
      <c r="D249" s="54" t="s">
        <v>733</v>
      </c>
      <c r="E249" s="53">
        <v>13342041</v>
      </c>
      <c r="F249" s="75" t="s">
        <v>543</v>
      </c>
      <c r="G249" s="54" t="s">
        <v>1041</v>
      </c>
      <c r="H249" s="54" t="s">
        <v>544</v>
      </c>
      <c r="I249" s="58">
        <v>9847897481</v>
      </c>
      <c r="J249" s="321" t="s">
        <v>2399</v>
      </c>
      <c r="K249" s="147">
        <v>17</v>
      </c>
      <c r="L249" s="147" t="s">
        <v>2473</v>
      </c>
      <c r="M249" s="53" t="s">
        <v>1227</v>
      </c>
      <c r="N249" s="53">
        <v>2</v>
      </c>
      <c r="O249" s="54" t="s">
        <v>45</v>
      </c>
      <c r="P249" s="54" t="s">
        <v>1518</v>
      </c>
      <c r="Q249" s="200" t="s">
        <v>1405</v>
      </c>
      <c r="R249" s="57">
        <f t="shared" si="47"/>
        <v>5701035</v>
      </c>
      <c r="S249" s="70">
        <v>2414072.75</v>
      </c>
      <c r="T249" s="60">
        <f t="shared" si="45"/>
        <v>1931258.2000000002</v>
      </c>
      <c r="U249" s="60">
        <f t="shared" si="46"/>
        <v>482814.55000000005</v>
      </c>
      <c r="V249" s="70">
        <v>3286962.25</v>
      </c>
      <c r="W249" s="61">
        <f t="shared" si="42"/>
        <v>57</v>
      </c>
      <c r="X249" s="61">
        <f t="shared" si="43"/>
        <v>17</v>
      </c>
      <c r="Y249" s="61">
        <f t="shared" si="44"/>
        <v>40</v>
      </c>
      <c r="Z249" s="3">
        <v>0</v>
      </c>
      <c r="AA249" s="3">
        <v>0</v>
      </c>
      <c r="AB249" s="3">
        <v>4</v>
      </c>
      <c r="AC249" s="3">
        <v>9</v>
      </c>
      <c r="AD249" s="3">
        <v>13</v>
      </c>
      <c r="AE249" s="3">
        <v>31</v>
      </c>
      <c r="AF249" s="62">
        <v>3</v>
      </c>
      <c r="AG249" s="55" t="s">
        <v>198</v>
      </c>
      <c r="AH249" s="305">
        <v>42360</v>
      </c>
      <c r="AI249" s="306">
        <v>482814.55</v>
      </c>
      <c r="AJ249" s="57"/>
      <c r="AK249" s="57"/>
      <c r="AL249" s="57"/>
      <c r="AM249" s="55"/>
      <c r="AN249" s="55"/>
      <c r="AO249" s="55"/>
      <c r="AP249" s="306">
        <v>0</v>
      </c>
      <c r="AQ249" s="60">
        <f t="shared" si="38"/>
        <v>482814.55</v>
      </c>
      <c r="AR249" s="60">
        <f t="shared" si="37"/>
        <v>482814.55</v>
      </c>
      <c r="AS249" s="63">
        <f t="shared" si="39"/>
        <v>20</v>
      </c>
      <c r="AT249" s="60" t="s">
        <v>425</v>
      </c>
      <c r="AU249" s="64" t="s">
        <v>173</v>
      </c>
      <c r="AV249" s="53">
        <v>12</v>
      </c>
      <c r="AW249" s="53">
        <v>129</v>
      </c>
      <c r="AX249" s="53"/>
      <c r="AY249" s="53"/>
      <c r="AZ249" s="53">
        <v>12</v>
      </c>
      <c r="BA249" s="53"/>
      <c r="BB249" s="53"/>
      <c r="BC249" s="53"/>
      <c r="BD249" s="53"/>
      <c r="BE249" s="53"/>
      <c r="BF249" s="53"/>
      <c r="BG249" s="53">
        <v>1</v>
      </c>
      <c r="BH249" s="53"/>
      <c r="BI249" s="53">
        <v>2</v>
      </c>
      <c r="BJ249" s="53">
        <v>700</v>
      </c>
      <c r="BK249" s="53"/>
      <c r="BL249" s="53">
        <v>2</v>
      </c>
      <c r="BM249" s="53">
        <v>150</v>
      </c>
      <c r="BN249" s="53">
        <v>8</v>
      </c>
      <c r="BO249" s="53"/>
      <c r="BP249" s="53">
        <v>2</v>
      </c>
      <c r="BQ249" s="53"/>
      <c r="BR249" s="53"/>
    </row>
    <row r="250" spans="1:70" s="50" customFormat="1" ht="30">
      <c r="A250" s="53">
        <v>249</v>
      </c>
      <c r="B250" s="54" t="s">
        <v>12</v>
      </c>
      <c r="C250" s="53" t="s">
        <v>478</v>
      </c>
      <c r="D250" s="54" t="s">
        <v>551</v>
      </c>
      <c r="E250" s="53">
        <v>13342042</v>
      </c>
      <c r="F250" s="75" t="s">
        <v>552</v>
      </c>
      <c r="G250" s="54" t="s">
        <v>1042</v>
      </c>
      <c r="H250" s="54" t="s">
        <v>553</v>
      </c>
      <c r="I250" s="58">
        <v>9847835811</v>
      </c>
      <c r="J250" s="321" t="s">
        <v>2399</v>
      </c>
      <c r="K250" s="147">
        <v>18</v>
      </c>
      <c r="L250" s="147" t="s">
        <v>1235</v>
      </c>
      <c r="M250" s="65" t="s">
        <v>1402</v>
      </c>
      <c r="N250" s="53">
        <v>2</v>
      </c>
      <c r="O250" s="198" t="s">
        <v>1403</v>
      </c>
      <c r="P250" s="198" t="s">
        <v>1403</v>
      </c>
      <c r="Q250" s="54" t="s">
        <v>9</v>
      </c>
      <c r="R250" s="57">
        <f t="shared" si="47"/>
        <v>4680239.34</v>
      </c>
      <c r="S250" s="70">
        <v>2744105.57</v>
      </c>
      <c r="T250" s="60">
        <f t="shared" si="45"/>
        <v>2195284.4559999998</v>
      </c>
      <c r="U250" s="60">
        <f t="shared" si="46"/>
        <v>548821.11399999994</v>
      </c>
      <c r="V250" s="70">
        <v>1936133.77</v>
      </c>
      <c r="W250" s="61">
        <f t="shared" si="42"/>
        <v>2</v>
      </c>
      <c r="X250" s="61">
        <f t="shared" si="43"/>
        <v>1</v>
      </c>
      <c r="Y250" s="61">
        <f t="shared" si="44"/>
        <v>1</v>
      </c>
      <c r="Z250" s="3">
        <v>0</v>
      </c>
      <c r="AA250" s="3">
        <v>0</v>
      </c>
      <c r="AB250" s="3">
        <v>0</v>
      </c>
      <c r="AC250" s="3">
        <v>0</v>
      </c>
      <c r="AD250" s="3">
        <v>1</v>
      </c>
      <c r="AE250" s="3">
        <v>1</v>
      </c>
      <c r="AF250" s="62">
        <v>3</v>
      </c>
      <c r="AG250" s="55" t="s">
        <v>198</v>
      </c>
      <c r="AH250" s="308">
        <v>42781</v>
      </c>
      <c r="AI250" s="3">
        <v>1744876.24</v>
      </c>
      <c r="AJ250" s="57"/>
      <c r="AK250" s="57"/>
      <c r="AL250" s="57"/>
      <c r="AM250" s="55"/>
      <c r="AN250" s="55"/>
      <c r="AO250" s="55"/>
      <c r="AP250" s="306">
        <v>436219.06</v>
      </c>
      <c r="AQ250" s="60">
        <f t="shared" si="38"/>
        <v>1744876.24</v>
      </c>
      <c r="AR250" s="60">
        <f t="shared" ref="AR250:AR312" si="48">AP250+AQ250</f>
        <v>2181095.2999999998</v>
      </c>
      <c r="AS250" s="63">
        <f t="shared" si="39"/>
        <v>79.482922371678285</v>
      </c>
      <c r="AT250" s="60" t="s">
        <v>425</v>
      </c>
      <c r="AU250" s="64" t="s">
        <v>173</v>
      </c>
      <c r="AV250" s="53">
        <v>2</v>
      </c>
      <c r="AW250" s="53">
        <v>157.62</v>
      </c>
      <c r="AX250" s="53"/>
      <c r="AY250" s="53"/>
      <c r="AZ250" s="53">
        <v>2</v>
      </c>
      <c r="BA250" s="53">
        <v>10</v>
      </c>
      <c r="BB250" s="53"/>
      <c r="BC250" s="53">
        <v>1</v>
      </c>
      <c r="BD250" s="53"/>
      <c r="BE250" s="53"/>
      <c r="BF250" s="53"/>
      <c r="BG250" s="53"/>
      <c r="BH250" s="53"/>
      <c r="BI250" s="53">
        <v>1</v>
      </c>
      <c r="BJ250" s="53"/>
      <c r="BK250" s="53"/>
      <c r="BL250" s="53">
        <v>1</v>
      </c>
      <c r="BM250" s="53">
        <v>50</v>
      </c>
      <c r="BN250" s="53">
        <v>1</v>
      </c>
      <c r="BO250" s="53"/>
      <c r="BP250" s="53">
        <v>1</v>
      </c>
      <c r="BQ250" s="53">
        <v>2</v>
      </c>
      <c r="BR250" s="53">
        <v>1</v>
      </c>
    </row>
    <row r="251" spans="1:70" s="50" customFormat="1" ht="30">
      <c r="A251" s="53">
        <v>250</v>
      </c>
      <c r="B251" s="54" t="s">
        <v>12</v>
      </c>
      <c r="C251" s="53" t="s">
        <v>478</v>
      </c>
      <c r="D251" s="54" t="s">
        <v>550</v>
      </c>
      <c r="E251" s="53">
        <v>13342044</v>
      </c>
      <c r="F251" s="75" t="s">
        <v>980</v>
      </c>
      <c r="G251" s="54" t="s">
        <v>549</v>
      </c>
      <c r="H251" s="54" t="s">
        <v>1145</v>
      </c>
      <c r="I251" s="58">
        <v>9806260710</v>
      </c>
      <c r="J251" s="321" t="s">
        <v>2475</v>
      </c>
      <c r="K251" s="147">
        <v>17</v>
      </c>
      <c r="L251" s="147" t="s">
        <v>2476</v>
      </c>
      <c r="M251" s="65" t="s">
        <v>1402</v>
      </c>
      <c r="N251" s="53">
        <v>2</v>
      </c>
      <c r="O251" s="198" t="s">
        <v>1403</v>
      </c>
      <c r="P251" s="198" t="s">
        <v>1403</v>
      </c>
      <c r="Q251" s="54" t="s">
        <v>9</v>
      </c>
      <c r="R251" s="57">
        <f t="shared" si="47"/>
        <v>5198786</v>
      </c>
      <c r="S251" s="70">
        <v>2557269.4</v>
      </c>
      <c r="T251" s="60">
        <f t="shared" si="45"/>
        <v>2045815.52</v>
      </c>
      <c r="U251" s="60">
        <f t="shared" si="46"/>
        <v>511453.88</v>
      </c>
      <c r="V251" s="70">
        <v>2641516.6</v>
      </c>
      <c r="W251" s="61">
        <f t="shared" si="42"/>
        <v>17</v>
      </c>
      <c r="X251" s="61">
        <f t="shared" si="43"/>
        <v>5</v>
      </c>
      <c r="Y251" s="61">
        <f t="shared" si="44"/>
        <v>12</v>
      </c>
      <c r="Z251" s="3">
        <v>2</v>
      </c>
      <c r="AA251" s="3">
        <v>5</v>
      </c>
      <c r="AB251" s="3">
        <v>1</v>
      </c>
      <c r="AC251" s="3">
        <v>5</v>
      </c>
      <c r="AD251" s="3">
        <v>2</v>
      </c>
      <c r="AE251" s="3">
        <v>2</v>
      </c>
      <c r="AF251" s="62">
        <v>3</v>
      </c>
      <c r="AG251" s="55"/>
      <c r="AH251" s="68"/>
      <c r="AI251" s="57"/>
      <c r="AJ251" s="57"/>
      <c r="AK251" s="57"/>
      <c r="AL251" s="57"/>
      <c r="AM251" s="55"/>
      <c r="AN251" s="55"/>
      <c r="AO251" s="55"/>
      <c r="AP251" s="306">
        <v>0</v>
      </c>
      <c r="AQ251" s="60">
        <f t="shared" ref="AQ251:AQ314" si="49">AI251+AL251+AO251</f>
        <v>0</v>
      </c>
      <c r="AR251" s="60">
        <f t="shared" si="48"/>
        <v>0</v>
      </c>
      <c r="AS251" s="63">
        <f t="shared" si="39"/>
        <v>0</v>
      </c>
      <c r="AT251" s="60" t="s">
        <v>425</v>
      </c>
      <c r="AU251" s="64"/>
      <c r="AV251" s="53"/>
      <c r="AW251" s="53">
        <v>13.6</v>
      </c>
      <c r="AX251" s="53"/>
      <c r="AY251" s="53"/>
      <c r="AZ251" s="53"/>
      <c r="BA251" s="53">
        <v>25</v>
      </c>
      <c r="BB251" s="53"/>
      <c r="BC251" s="53"/>
      <c r="BD251" s="53"/>
      <c r="BE251" s="53"/>
      <c r="BF251" s="53"/>
      <c r="BG251" s="53"/>
      <c r="BH251" s="53"/>
      <c r="BI251" s="53">
        <v>2</v>
      </c>
      <c r="BJ251" s="53"/>
      <c r="BK251" s="53"/>
      <c r="BL251" s="53">
        <v>2</v>
      </c>
      <c r="BM251" s="53">
        <v>300</v>
      </c>
      <c r="BN251" s="53">
        <v>4</v>
      </c>
      <c r="BO251" s="53"/>
      <c r="BP251" s="53">
        <v>2</v>
      </c>
      <c r="BQ251" s="53">
        <v>1</v>
      </c>
      <c r="BR251" s="53">
        <v>2</v>
      </c>
    </row>
    <row r="252" spans="1:70" s="50" customFormat="1" ht="30">
      <c r="A252" s="53">
        <v>251</v>
      </c>
      <c r="B252" s="54" t="s">
        <v>12</v>
      </c>
      <c r="C252" s="53" t="s">
        <v>478</v>
      </c>
      <c r="D252" s="54" t="s">
        <v>732</v>
      </c>
      <c r="E252" s="53">
        <v>13342045</v>
      </c>
      <c r="F252" s="75" t="s">
        <v>541</v>
      </c>
      <c r="G252" s="54" t="s">
        <v>542</v>
      </c>
      <c r="H252" s="54" t="s">
        <v>1146</v>
      </c>
      <c r="I252" s="58">
        <v>9847924188</v>
      </c>
      <c r="J252" s="321" t="s">
        <v>2399</v>
      </c>
      <c r="K252" s="147">
        <v>5</v>
      </c>
      <c r="L252" s="147" t="s">
        <v>2474</v>
      </c>
      <c r="M252" s="53" t="s">
        <v>1227</v>
      </c>
      <c r="N252" s="53">
        <v>2</v>
      </c>
      <c r="O252" s="54" t="s">
        <v>45</v>
      </c>
      <c r="P252" s="54" t="s">
        <v>1518</v>
      </c>
      <c r="Q252" s="200" t="s">
        <v>1405</v>
      </c>
      <c r="R252" s="57">
        <f t="shared" si="47"/>
        <v>3718100</v>
      </c>
      <c r="S252" s="60">
        <v>1201875</v>
      </c>
      <c r="T252" s="60">
        <f t="shared" si="45"/>
        <v>961500</v>
      </c>
      <c r="U252" s="60">
        <f t="shared" si="46"/>
        <v>240375</v>
      </c>
      <c r="V252" s="60">
        <v>2516225</v>
      </c>
      <c r="W252" s="61">
        <f t="shared" si="42"/>
        <v>32</v>
      </c>
      <c r="X252" s="61">
        <f t="shared" si="43"/>
        <v>11</v>
      </c>
      <c r="Y252" s="61">
        <f t="shared" si="44"/>
        <v>21</v>
      </c>
      <c r="Z252" s="3">
        <v>0</v>
      </c>
      <c r="AA252" s="3">
        <v>0</v>
      </c>
      <c r="AB252" s="3">
        <v>5</v>
      </c>
      <c r="AC252" s="3">
        <v>2</v>
      </c>
      <c r="AD252" s="3">
        <v>6</v>
      </c>
      <c r="AE252" s="3">
        <v>19</v>
      </c>
      <c r="AF252" s="62">
        <v>3</v>
      </c>
      <c r="AG252" s="55" t="s">
        <v>198</v>
      </c>
      <c r="AH252" s="305">
        <v>42338</v>
      </c>
      <c r="AI252" s="306">
        <v>240375</v>
      </c>
      <c r="AJ252" s="57" t="s">
        <v>199</v>
      </c>
      <c r="AK252" s="308">
        <v>42696</v>
      </c>
      <c r="AL252" s="3">
        <v>525349.52</v>
      </c>
      <c r="AM252" s="55"/>
      <c r="AN252" s="55"/>
      <c r="AO252" s="55"/>
      <c r="AP252" s="3">
        <v>191431.13</v>
      </c>
      <c r="AQ252" s="60">
        <f t="shared" si="49"/>
        <v>765724.52</v>
      </c>
      <c r="AR252" s="60">
        <f t="shared" si="48"/>
        <v>957155.65</v>
      </c>
      <c r="AS252" s="63">
        <f t="shared" si="39"/>
        <v>79.63853562142485</v>
      </c>
      <c r="AT252" s="60" t="s">
        <v>425</v>
      </c>
      <c r="AU252" s="64" t="s">
        <v>173</v>
      </c>
      <c r="AV252" s="53">
        <v>6.66</v>
      </c>
      <c r="AW252" s="53">
        <v>50</v>
      </c>
      <c r="AX252" s="53"/>
      <c r="AY252" s="53"/>
      <c r="AZ252" s="53">
        <v>6.66</v>
      </c>
      <c r="BA252" s="53"/>
      <c r="BB252" s="53"/>
      <c r="BC252" s="53"/>
      <c r="BD252" s="53"/>
      <c r="BE252" s="53"/>
      <c r="BF252" s="53"/>
      <c r="BG252" s="53"/>
      <c r="BH252" s="53"/>
      <c r="BI252" s="53">
        <v>1</v>
      </c>
      <c r="BJ252" s="53">
        <v>1300</v>
      </c>
      <c r="BK252" s="53"/>
      <c r="BL252" s="53">
        <v>1</v>
      </c>
      <c r="BM252" s="53">
        <v>100</v>
      </c>
      <c r="BN252" s="53">
        <v>6</v>
      </c>
      <c r="BO252" s="53"/>
      <c r="BP252" s="53">
        <v>1</v>
      </c>
      <c r="BQ252" s="53"/>
      <c r="BR252" s="53"/>
    </row>
    <row r="253" spans="1:70" s="50" customFormat="1" ht="30">
      <c r="A253" s="53">
        <v>252</v>
      </c>
      <c r="B253" s="54" t="s">
        <v>12</v>
      </c>
      <c r="C253" s="53" t="s">
        <v>478</v>
      </c>
      <c r="D253" s="54" t="s">
        <v>545</v>
      </c>
      <c r="E253" s="53">
        <v>13342046</v>
      </c>
      <c r="F253" s="75" t="s">
        <v>546</v>
      </c>
      <c r="G253" s="54" t="s">
        <v>547</v>
      </c>
      <c r="H253" s="54" t="s">
        <v>1147</v>
      </c>
      <c r="I253" s="58">
        <v>9847942253</v>
      </c>
      <c r="J253" s="321" t="s">
        <v>2477</v>
      </c>
      <c r="K253" s="147">
        <v>17</v>
      </c>
      <c r="L253" s="147" t="s">
        <v>2478</v>
      </c>
      <c r="M253" s="53" t="s">
        <v>1212</v>
      </c>
      <c r="N253" s="53">
        <v>2</v>
      </c>
      <c r="O253" s="198" t="s">
        <v>1403</v>
      </c>
      <c r="P253" s="198" t="s">
        <v>1403</v>
      </c>
      <c r="Q253" s="54" t="s">
        <v>9</v>
      </c>
      <c r="R253" s="57">
        <f t="shared" si="47"/>
        <v>2218800</v>
      </c>
      <c r="S253" s="60">
        <v>1217610</v>
      </c>
      <c r="T253" s="60">
        <f t="shared" si="45"/>
        <v>974088</v>
      </c>
      <c r="U253" s="60">
        <f t="shared" si="46"/>
        <v>243522</v>
      </c>
      <c r="V253" s="60">
        <v>1001190</v>
      </c>
      <c r="W253" s="61">
        <f t="shared" si="42"/>
        <v>31</v>
      </c>
      <c r="X253" s="61">
        <f t="shared" si="43"/>
        <v>18</v>
      </c>
      <c r="Y253" s="61">
        <f t="shared" si="44"/>
        <v>13</v>
      </c>
      <c r="Z253" s="3">
        <v>1</v>
      </c>
      <c r="AA253" s="3">
        <v>0</v>
      </c>
      <c r="AB253" s="3">
        <v>1</v>
      </c>
      <c r="AC253" s="3">
        <v>1</v>
      </c>
      <c r="AD253" s="3">
        <v>16</v>
      </c>
      <c r="AE253" s="3">
        <v>12</v>
      </c>
      <c r="AF253" s="55">
        <v>3</v>
      </c>
      <c r="AG253" s="55" t="s">
        <v>198</v>
      </c>
      <c r="AH253" s="305">
        <v>42338</v>
      </c>
      <c r="AI253" s="306">
        <v>243522</v>
      </c>
      <c r="AJ253" s="55" t="s">
        <v>199</v>
      </c>
      <c r="AK253" s="308">
        <v>42709</v>
      </c>
      <c r="AL253" s="3">
        <v>641331.6</v>
      </c>
      <c r="AM253" s="55"/>
      <c r="AN253" s="55"/>
      <c r="AO253" s="55"/>
      <c r="AP253" s="3">
        <v>221213.4</v>
      </c>
      <c r="AQ253" s="60">
        <f t="shared" si="49"/>
        <v>884853.6</v>
      </c>
      <c r="AR253" s="60">
        <f t="shared" si="48"/>
        <v>1106067</v>
      </c>
      <c r="AS253" s="63">
        <f t="shared" si="39"/>
        <v>90.839184960701701</v>
      </c>
      <c r="AT253" s="60" t="s">
        <v>425</v>
      </c>
      <c r="AU253" s="53" t="s">
        <v>173</v>
      </c>
      <c r="AV253" s="53">
        <v>2</v>
      </c>
      <c r="AW253" s="53">
        <v>13.56</v>
      </c>
      <c r="AX253" s="53"/>
      <c r="AY253" s="53"/>
      <c r="AZ253" s="53">
        <v>2</v>
      </c>
      <c r="BA253" s="53">
        <v>40</v>
      </c>
      <c r="BB253" s="53"/>
      <c r="BC253" s="53"/>
      <c r="BD253" s="53"/>
      <c r="BE253" s="53"/>
      <c r="BF253" s="53"/>
      <c r="BG253" s="53"/>
      <c r="BH253" s="53"/>
      <c r="BI253" s="53"/>
      <c r="BJ253" s="53">
        <v>2500</v>
      </c>
      <c r="BK253" s="53">
        <v>100</v>
      </c>
      <c r="BL253" s="53">
        <v>1</v>
      </c>
      <c r="BM253" s="53">
        <v>60</v>
      </c>
      <c r="BN253" s="53">
        <v>3</v>
      </c>
      <c r="BO253" s="53"/>
      <c r="BP253" s="53">
        <v>1</v>
      </c>
      <c r="BQ253" s="53"/>
      <c r="BR253" s="53">
        <v>1</v>
      </c>
    </row>
    <row r="254" spans="1:70" s="50" customFormat="1" ht="30">
      <c r="A254" s="53">
        <v>253</v>
      </c>
      <c r="B254" s="54" t="s">
        <v>12</v>
      </c>
      <c r="C254" s="53" t="s">
        <v>478</v>
      </c>
      <c r="D254" s="54" t="s">
        <v>716</v>
      </c>
      <c r="E254" s="53">
        <v>13343047</v>
      </c>
      <c r="F254" s="75" t="s">
        <v>920</v>
      </c>
      <c r="G254" s="54" t="s">
        <v>548</v>
      </c>
      <c r="H254" s="54" t="s">
        <v>1148</v>
      </c>
      <c r="I254" s="58">
        <v>9857820248</v>
      </c>
      <c r="J254" s="321" t="s">
        <v>2479</v>
      </c>
      <c r="K254" s="147">
        <v>24</v>
      </c>
      <c r="L254" s="147" t="s">
        <v>2480</v>
      </c>
      <c r="M254" s="65" t="s">
        <v>1402</v>
      </c>
      <c r="N254" s="53">
        <v>3</v>
      </c>
      <c r="O254" s="54" t="s">
        <v>97</v>
      </c>
      <c r="P254" s="54" t="s">
        <v>42</v>
      </c>
      <c r="Q254" s="54" t="s">
        <v>36</v>
      </c>
      <c r="R254" s="57">
        <f t="shared" si="47"/>
        <v>9703923</v>
      </c>
      <c r="S254" s="80">
        <v>3956598.55</v>
      </c>
      <c r="T254" s="60">
        <f t="shared" si="45"/>
        <v>3165278.84</v>
      </c>
      <c r="U254" s="60">
        <f t="shared" si="46"/>
        <v>791319.71</v>
      </c>
      <c r="V254" s="80">
        <v>5747324.4500000002</v>
      </c>
      <c r="W254" s="61">
        <f t="shared" si="42"/>
        <v>1</v>
      </c>
      <c r="X254" s="61">
        <f t="shared" si="43"/>
        <v>1</v>
      </c>
      <c r="Y254" s="61">
        <f t="shared" si="44"/>
        <v>0</v>
      </c>
      <c r="Z254" s="3">
        <v>0</v>
      </c>
      <c r="AA254" s="3">
        <v>0</v>
      </c>
      <c r="AB254" s="3">
        <v>1</v>
      </c>
      <c r="AC254" s="3">
        <v>0</v>
      </c>
      <c r="AD254" s="3">
        <v>0</v>
      </c>
      <c r="AE254" s="3">
        <v>0</v>
      </c>
      <c r="AF254" s="62">
        <v>3</v>
      </c>
      <c r="AG254" s="55" t="s">
        <v>198</v>
      </c>
      <c r="AH254" s="305">
        <v>42359</v>
      </c>
      <c r="AI254" s="306">
        <v>791319.71</v>
      </c>
      <c r="AJ254" s="57"/>
      <c r="AK254" s="57"/>
      <c r="AL254" s="57"/>
      <c r="AM254" s="55"/>
      <c r="AN254" s="55"/>
      <c r="AO254" s="55"/>
      <c r="AP254" s="306">
        <v>0</v>
      </c>
      <c r="AQ254" s="60">
        <f t="shared" si="49"/>
        <v>791319.71</v>
      </c>
      <c r="AR254" s="60">
        <f t="shared" si="48"/>
        <v>791319.71</v>
      </c>
      <c r="AS254" s="63">
        <f t="shared" si="39"/>
        <v>20</v>
      </c>
      <c r="AT254" s="60" t="s">
        <v>425</v>
      </c>
      <c r="AU254" s="64" t="s">
        <v>173</v>
      </c>
      <c r="AV254" s="53">
        <v>2</v>
      </c>
      <c r="AW254" s="53"/>
      <c r="AX254" s="53"/>
      <c r="AY254" s="53"/>
      <c r="AZ254" s="53">
        <v>2</v>
      </c>
      <c r="BA254" s="53"/>
      <c r="BB254" s="53"/>
      <c r="BC254" s="53"/>
      <c r="BD254" s="53">
        <v>1</v>
      </c>
      <c r="BE254" s="53"/>
      <c r="BF254" s="53"/>
      <c r="BG254" s="53"/>
      <c r="BH254" s="53"/>
      <c r="BI254" s="53">
        <v>5</v>
      </c>
      <c r="BJ254" s="53">
        <v>500</v>
      </c>
      <c r="BK254" s="53"/>
      <c r="BL254" s="53"/>
      <c r="BM254" s="53">
        <v>100</v>
      </c>
      <c r="BN254" s="53"/>
      <c r="BO254" s="53"/>
      <c r="BP254" s="53">
        <v>5</v>
      </c>
      <c r="BQ254" s="53"/>
      <c r="BR254" s="53"/>
    </row>
    <row r="255" spans="1:70" s="50" customFormat="1" ht="30">
      <c r="A255" s="53">
        <v>254</v>
      </c>
      <c r="B255" s="54" t="s">
        <v>12</v>
      </c>
      <c r="C255" s="53" t="s">
        <v>478</v>
      </c>
      <c r="D255" s="54" t="s">
        <v>1283</v>
      </c>
      <c r="E255" s="53">
        <v>13343048</v>
      </c>
      <c r="F255" s="75" t="s">
        <v>1284</v>
      </c>
      <c r="G255" s="54" t="s">
        <v>1285</v>
      </c>
      <c r="H255" s="54" t="s">
        <v>1286</v>
      </c>
      <c r="I255" s="58">
        <v>9857830135</v>
      </c>
      <c r="J255" s="321" t="s">
        <v>2481</v>
      </c>
      <c r="K255" s="147">
        <v>18</v>
      </c>
      <c r="L255" s="147" t="s">
        <v>2482</v>
      </c>
      <c r="M255" s="65" t="s">
        <v>1402</v>
      </c>
      <c r="N255" s="53">
        <v>3</v>
      </c>
      <c r="O255" s="198" t="s">
        <v>45</v>
      </c>
      <c r="P255" s="198" t="s">
        <v>45</v>
      </c>
      <c r="Q255" s="54" t="s">
        <v>89</v>
      </c>
      <c r="R255" s="57">
        <f t="shared" si="47"/>
        <v>84425292</v>
      </c>
      <c r="S255" s="80">
        <v>28736636</v>
      </c>
      <c r="T255" s="60">
        <f t="shared" si="45"/>
        <v>22989308.800000001</v>
      </c>
      <c r="U255" s="60">
        <f t="shared" si="46"/>
        <v>5747327.2000000002</v>
      </c>
      <c r="V255" s="80">
        <v>55688656</v>
      </c>
      <c r="W255" s="61">
        <f t="shared" si="42"/>
        <v>496</v>
      </c>
      <c r="X255" s="61">
        <f t="shared" si="43"/>
        <v>155</v>
      </c>
      <c r="Y255" s="61">
        <f t="shared" si="44"/>
        <v>341</v>
      </c>
      <c r="Z255" s="3">
        <v>19</v>
      </c>
      <c r="AA255" s="3">
        <v>41</v>
      </c>
      <c r="AB255" s="3">
        <v>50</v>
      </c>
      <c r="AC255" s="3">
        <v>110</v>
      </c>
      <c r="AD255" s="3">
        <v>86</v>
      </c>
      <c r="AE255" s="3">
        <v>190</v>
      </c>
      <c r="AF255" s="62"/>
      <c r="AG255" s="55" t="s">
        <v>198</v>
      </c>
      <c r="AH255" s="308">
        <v>42709</v>
      </c>
      <c r="AI255" s="3">
        <v>5747327.2000000002</v>
      </c>
      <c r="AJ255" s="57"/>
      <c r="AK255" s="57"/>
      <c r="AL255" s="57"/>
      <c r="AM255" s="55"/>
      <c r="AN255" s="55"/>
      <c r="AO255" s="55"/>
      <c r="AP255" s="306">
        <v>0</v>
      </c>
      <c r="AQ255" s="60">
        <f t="shared" si="49"/>
        <v>5747327.2000000002</v>
      </c>
      <c r="AR255" s="60">
        <f t="shared" si="48"/>
        <v>5747327.2000000002</v>
      </c>
      <c r="AS255" s="63">
        <f t="shared" si="39"/>
        <v>20</v>
      </c>
      <c r="AT255" s="60" t="s">
        <v>425</v>
      </c>
      <c r="AU255" s="64" t="s">
        <v>173</v>
      </c>
      <c r="AV255" s="53">
        <v>42</v>
      </c>
      <c r="AW255" s="53"/>
      <c r="AX255" s="53"/>
      <c r="AY255" s="53"/>
      <c r="AZ255" s="53"/>
      <c r="BA255" s="53"/>
      <c r="BB255" s="53"/>
      <c r="BC255" s="53"/>
      <c r="BD255" s="53"/>
      <c r="BE255" s="53"/>
      <c r="BF255" s="53"/>
      <c r="BG255" s="53"/>
      <c r="BH255" s="53">
        <v>2000</v>
      </c>
      <c r="BI255" s="53"/>
      <c r="BJ255" s="53"/>
      <c r="BK255" s="53"/>
      <c r="BL255" s="53"/>
      <c r="BM255" s="53"/>
      <c r="BN255" s="53"/>
      <c r="BO255" s="53"/>
      <c r="BP255" s="53"/>
      <c r="BQ255" s="53"/>
      <c r="BR255" s="53"/>
    </row>
    <row r="256" spans="1:70" s="50" customFormat="1" ht="30">
      <c r="A256" s="53">
        <v>255</v>
      </c>
      <c r="B256" s="54" t="s">
        <v>12</v>
      </c>
      <c r="C256" s="53" t="s">
        <v>478</v>
      </c>
      <c r="D256" s="54" t="s">
        <v>1288</v>
      </c>
      <c r="E256" s="53">
        <v>13343049</v>
      </c>
      <c r="F256" s="75" t="s">
        <v>1287</v>
      </c>
      <c r="G256" s="54" t="s">
        <v>1301</v>
      </c>
      <c r="H256" s="54" t="s">
        <v>1302</v>
      </c>
      <c r="I256" s="58" t="s">
        <v>1303</v>
      </c>
      <c r="J256" s="321" t="s">
        <v>2483</v>
      </c>
      <c r="K256" s="147">
        <v>18</v>
      </c>
      <c r="L256" s="147" t="s">
        <v>2484</v>
      </c>
      <c r="M256" s="65" t="s">
        <v>1402</v>
      </c>
      <c r="N256" s="53">
        <v>3</v>
      </c>
      <c r="O256" s="198" t="s">
        <v>45</v>
      </c>
      <c r="P256" s="198" t="s">
        <v>45</v>
      </c>
      <c r="Q256" s="54" t="s">
        <v>89</v>
      </c>
      <c r="R256" s="57">
        <f t="shared" si="47"/>
        <v>84621763.909999996</v>
      </c>
      <c r="S256" s="80">
        <v>29944321.259999998</v>
      </c>
      <c r="T256" s="60">
        <f t="shared" si="45"/>
        <v>23955457.008000001</v>
      </c>
      <c r="U256" s="60">
        <f t="shared" si="46"/>
        <v>5988864.2520000003</v>
      </c>
      <c r="V256" s="60">
        <v>54677442.649999999</v>
      </c>
      <c r="W256" s="61">
        <f t="shared" si="42"/>
        <v>1</v>
      </c>
      <c r="X256" s="61">
        <f t="shared" si="43"/>
        <v>1</v>
      </c>
      <c r="Y256" s="61">
        <f t="shared" si="44"/>
        <v>0</v>
      </c>
      <c r="Z256" s="3"/>
      <c r="AA256" s="3"/>
      <c r="AB256" s="3">
        <v>1</v>
      </c>
      <c r="AC256" s="3"/>
      <c r="AD256" s="3"/>
      <c r="AE256" s="3"/>
      <c r="AF256" s="62"/>
      <c r="AG256" s="55" t="s">
        <v>198</v>
      </c>
      <c r="AH256" s="305">
        <v>42550</v>
      </c>
      <c r="AI256" s="306">
        <v>5988864.25</v>
      </c>
      <c r="AJ256" s="57"/>
      <c r="AK256" s="57"/>
      <c r="AL256" s="57"/>
      <c r="AM256" s="55"/>
      <c r="AN256" s="55"/>
      <c r="AO256" s="55"/>
      <c r="AP256" s="306">
        <v>0</v>
      </c>
      <c r="AQ256" s="60">
        <f t="shared" si="49"/>
        <v>5988864.25</v>
      </c>
      <c r="AR256" s="60">
        <f t="shared" si="48"/>
        <v>5988864.25</v>
      </c>
      <c r="AS256" s="63">
        <f t="shared" si="39"/>
        <v>19.999999993320937</v>
      </c>
      <c r="AT256" s="60" t="s">
        <v>425</v>
      </c>
      <c r="AU256" s="64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  <c r="BF256" s="53"/>
      <c r="BG256" s="53"/>
      <c r="BH256" s="53">
        <v>2800</v>
      </c>
      <c r="BI256" s="53"/>
      <c r="BJ256" s="53"/>
      <c r="BK256" s="53"/>
      <c r="BL256" s="53">
        <v>2</v>
      </c>
      <c r="BM256" s="53"/>
      <c r="BN256" s="53"/>
      <c r="BO256" s="53"/>
      <c r="BP256" s="53"/>
      <c r="BQ256" s="53"/>
      <c r="BR256" s="53"/>
    </row>
    <row r="257" spans="1:70" s="50" customFormat="1">
      <c r="A257" s="53">
        <v>256</v>
      </c>
      <c r="B257" s="54" t="s">
        <v>12</v>
      </c>
      <c r="C257" s="53" t="s">
        <v>1312</v>
      </c>
      <c r="D257" s="54" t="s">
        <v>1335</v>
      </c>
      <c r="E257" s="53">
        <v>13343050</v>
      </c>
      <c r="F257" s="75" t="s">
        <v>1348</v>
      </c>
      <c r="G257" s="54" t="s">
        <v>1350</v>
      </c>
      <c r="H257" s="54" t="s">
        <v>1349</v>
      </c>
      <c r="I257" s="58">
        <v>9860561429</v>
      </c>
      <c r="J257" s="321" t="s">
        <v>2485</v>
      </c>
      <c r="K257" s="147">
        <v>12</v>
      </c>
      <c r="L257" s="147" t="s">
        <v>2486</v>
      </c>
      <c r="M257" s="53" t="s">
        <v>1212</v>
      </c>
      <c r="N257" s="53">
        <v>1</v>
      </c>
      <c r="O257" s="54" t="s">
        <v>1521</v>
      </c>
      <c r="P257" s="54" t="s">
        <v>1521</v>
      </c>
      <c r="Q257" s="54" t="s">
        <v>9</v>
      </c>
      <c r="R257" s="57">
        <f t="shared" si="47"/>
        <v>2681500</v>
      </c>
      <c r="S257" s="80">
        <v>1186500</v>
      </c>
      <c r="T257" s="60">
        <f>S257*100%</f>
        <v>1186500</v>
      </c>
      <c r="U257" s="60"/>
      <c r="V257" s="60">
        <v>1495000</v>
      </c>
      <c r="W257" s="61">
        <f t="shared" si="42"/>
        <v>16</v>
      </c>
      <c r="X257" s="61">
        <f t="shared" si="43"/>
        <v>0</v>
      </c>
      <c r="Y257" s="61">
        <f t="shared" si="44"/>
        <v>16</v>
      </c>
      <c r="Z257" s="3">
        <v>0</v>
      </c>
      <c r="AA257" s="3">
        <v>0</v>
      </c>
      <c r="AB257" s="3">
        <v>0</v>
      </c>
      <c r="AC257" s="3">
        <v>1</v>
      </c>
      <c r="AD257" s="3">
        <v>0</v>
      </c>
      <c r="AE257" s="3">
        <v>15</v>
      </c>
      <c r="AF257" s="62"/>
      <c r="AG257" s="55" t="s">
        <v>198</v>
      </c>
      <c r="AH257" s="305">
        <v>42506</v>
      </c>
      <c r="AI257" s="306">
        <v>237300</v>
      </c>
      <c r="AJ257" s="57" t="s">
        <v>199</v>
      </c>
      <c r="AK257" s="308">
        <v>42614</v>
      </c>
      <c r="AL257" s="3">
        <v>797700</v>
      </c>
      <c r="AM257" s="55"/>
      <c r="AN257" s="55"/>
      <c r="AO257" s="55"/>
      <c r="AP257" s="306">
        <v>0</v>
      </c>
      <c r="AQ257" s="60">
        <f t="shared" si="49"/>
        <v>1035000</v>
      </c>
      <c r="AR257" s="60">
        <f t="shared" si="48"/>
        <v>1035000</v>
      </c>
      <c r="AS257" s="63">
        <f t="shared" ref="AS257:AS322" si="50">AR257/S257*100</f>
        <v>87.231352718078384</v>
      </c>
      <c r="AT257" s="60" t="s">
        <v>425</v>
      </c>
      <c r="AU257" s="64" t="s">
        <v>173</v>
      </c>
      <c r="AV257" s="53">
        <v>10</v>
      </c>
      <c r="AW257" s="53">
        <v>200</v>
      </c>
      <c r="AX257" s="53"/>
      <c r="AY257" s="53"/>
      <c r="AZ257" s="53">
        <v>10</v>
      </c>
      <c r="BA257" s="53"/>
      <c r="BB257" s="53"/>
      <c r="BC257" s="53"/>
      <c r="BD257" s="53"/>
      <c r="BE257" s="53"/>
      <c r="BF257" s="53"/>
      <c r="BG257" s="53"/>
      <c r="BH257" s="53"/>
      <c r="BI257" s="53"/>
      <c r="BJ257" s="53"/>
      <c r="BK257" s="53"/>
      <c r="BL257" s="53">
        <v>1</v>
      </c>
      <c r="BM257" s="53">
        <v>100</v>
      </c>
      <c r="BN257" s="53">
        <v>5</v>
      </c>
      <c r="BO257" s="53"/>
      <c r="BP257" s="53"/>
      <c r="BQ257" s="53"/>
      <c r="BR257" s="53"/>
    </row>
    <row r="258" spans="1:70" s="50" customFormat="1">
      <c r="A258" s="53">
        <v>257</v>
      </c>
      <c r="B258" s="54" t="s">
        <v>12</v>
      </c>
      <c r="C258" s="53" t="s">
        <v>1312</v>
      </c>
      <c r="D258" s="54" t="s">
        <v>529</v>
      </c>
      <c r="E258" s="53">
        <v>13343051</v>
      </c>
      <c r="F258" s="75" t="s">
        <v>1351</v>
      </c>
      <c r="G258" s="54" t="s">
        <v>1353</v>
      </c>
      <c r="H258" s="54" t="s">
        <v>1352</v>
      </c>
      <c r="I258" s="58">
        <v>9809851931</v>
      </c>
      <c r="J258" s="321" t="s">
        <v>2485</v>
      </c>
      <c r="K258" s="147">
        <v>12</v>
      </c>
      <c r="L258" s="147" t="s">
        <v>2486</v>
      </c>
      <c r="M258" s="53" t="s">
        <v>1212</v>
      </c>
      <c r="N258" s="53">
        <v>1</v>
      </c>
      <c r="O258" s="54" t="s">
        <v>61</v>
      </c>
      <c r="P258" s="54" t="s">
        <v>1520</v>
      </c>
      <c r="Q258" s="54" t="s">
        <v>9</v>
      </c>
      <c r="R258" s="57">
        <f t="shared" si="47"/>
        <v>2128800</v>
      </c>
      <c r="S258" s="80">
        <v>1181800</v>
      </c>
      <c r="T258" s="60">
        <f>S258*100%</f>
        <v>1181800</v>
      </c>
      <c r="U258" s="60"/>
      <c r="V258" s="60">
        <v>947000</v>
      </c>
      <c r="W258" s="61">
        <f t="shared" si="42"/>
        <v>29</v>
      </c>
      <c r="X258" s="61">
        <f t="shared" si="43"/>
        <v>0</v>
      </c>
      <c r="Y258" s="61">
        <f t="shared" si="44"/>
        <v>29</v>
      </c>
      <c r="Z258" s="3">
        <v>0</v>
      </c>
      <c r="AA258" s="3">
        <v>0</v>
      </c>
      <c r="AB258" s="3">
        <v>0</v>
      </c>
      <c r="AC258" s="3">
        <v>29</v>
      </c>
      <c r="AD258" s="3">
        <v>0</v>
      </c>
      <c r="AE258" s="3">
        <v>0</v>
      </c>
      <c r="AF258" s="62"/>
      <c r="AG258" s="55" t="s">
        <v>198</v>
      </c>
      <c r="AH258" s="305">
        <v>42536</v>
      </c>
      <c r="AI258" s="306">
        <v>236360</v>
      </c>
      <c r="AJ258" s="57" t="s">
        <v>199</v>
      </c>
      <c r="AK258" s="308">
        <v>42701</v>
      </c>
      <c r="AL258" s="3">
        <v>868840</v>
      </c>
      <c r="AM258" s="55"/>
      <c r="AN258" s="55"/>
      <c r="AO258" s="55"/>
      <c r="AP258" s="306">
        <v>0</v>
      </c>
      <c r="AQ258" s="60">
        <f t="shared" si="49"/>
        <v>1105200</v>
      </c>
      <c r="AR258" s="60">
        <f t="shared" si="48"/>
        <v>1105200</v>
      </c>
      <c r="AS258" s="63">
        <f t="shared" si="50"/>
        <v>93.518361820951085</v>
      </c>
      <c r="AT258" s="60" t="s">
        <v>425</v>
      </c>
      <c r="AU258" s="64" t="s">
        <v>173</v>
      </c>
      <c r="AV258" s="53">
        <v>10</v>
      </c>
      <c r="AW258" s="53">
        <v>200</v>
      </c>
      <c r="AX258" s="53"/>
      <c r="AY258" s="53"/>
      <c r="AZ258" s="53">
        <v>10</v>
      </c>
      <c r="BA258" s="53"/>
      <c r="BB258" s="53"/>
      <c r="BC258" s="53"/>
      <c r="BD258" s="53"/>
      <c r="BE258" s="53"/>
      <c r="BF258" s="53"/>
      <c r="BG258" s="53"/>
      <c r="BH258" s="53"/>
      <c r="BI258" s="53"/>
      <c r="BJ258" s="53"/>
      <c r="BK258" s="53"/>
      <c r="BL258" s="53">
        <v>1</v>
      </c>
      <c r="BM258" s="53"/>
      <c r="BN258" s="53">
        <v>5</v>
      </c>
      <c r="BO258" s="53"/>
      <c r="BP258" s="53"/>
      <c r="BQ258" s="53"/>
      <c r="BR258" s="53"/>
    </row>
    <row r="259" spans="1:70" s="50" customFormat="1">
      <c r="A259" s="53">
        <v>258</v>
      </c>
      <c r="B259" s="54" t="s">
        <v>12</v>
      </c>
      <c r="C259" s="53" t="s">
        <v>1312</v>
      </c>
      <c r="D259" s="54" t="s">
        <v>1335</v>
      </c>
      <c r="E259" s="53">
        <v>13343052</v>
      </c>
      <c r="F259" s="75" t="s">
        <v>1354</v>
      </c>
      <c r="G259" s="54" t="s">
        <v>1356</v>
      </c>
      <c r="H259" s="54" t="s">
        <v>1355</v>
      </c>
      <c r="I259" s="58">
        <v>9847854778</v>
      </c>
      <c r="J259" s="321" t="s">
        <v>2487</v>
      </c>
      <c r="K259" s="147">
        <v>12</v>
      </c>
      <c r="L259" s="147" t="s">
        <v>2486</v>
      </c>
      <c r="M259" s="53" t="s">
        <v>1212</v>
      </c>
      <c r="N259" s="53">
        <v>1</v>
      </c>
      <c r="O259" s="54" t="s">
        <v>1521</v>
      </c>
      <c r="P259" s="54" t="s">
        <v>1521</v>
      </c>
      <c r="Q259" s="54" t="s">
        <v>9</v>
      </c>
      <c r="R259" s="57">
        <f t="shared" si="47"/>
        <v>2866000</v>
      </c>
      <c r="S259" s="80">
        <v>1173000</v>
      </c>
      <c r="T259" s="60">
        <f>S259*100%</f>
        <v>1173000</v>
      </c>
      <c r="U259" s="60"/>
      <c r="V259" s="60">
        <v>1693000</v>
      </c>
      <c r="W259" s="61">
        <f t="shared" si="42"/>
        <v>30</v>
      </c>
      <c r="X259" s="61">
        <f t="shared" si="43"/>
        <v>0</v>
      </c>
      <c r="Y259" s="61">
        <f t="shared" si="44"/>
        <v>30</v>
      </c>
      <c r="Z259" s="3">
        <v>0</v>
      </c>
      <c r="AA259" s="3">
        <v>2</v>
      </c>
      <c r="AB259" s="3">
        <v>0</v>
      </c>
      <c r="AC259" s="3">
        <v>15</v>
      </c>
      <c r="AD259" s="3">
        <v>0</v>
      </c>
      <c r="AE259" s="3">
        <v>13</v>
      </c>
      <c r="AF259" s="62"/>
      <c r="AG259" s="55" t="s">
        <v>198</v>
      </c>
      <c r="AH259" s="305">
        <v>42536</v>
      </c>
      <c r="AI259" s="306">
        <v>234600</v>
      </c>
      <c r="AJ259" s="57" t="s">
        <v>199</v>
      </c>
      <c r="AK259" s="308">
        <v>42701</v>
      </c>
      <c r="AL259" s="3">
        <v>788400</v>
      </c>
      <c r="AM259" s="55"/>
      <c r="AN259" s="55"/>
      <c r="AO259" s="55"/>
      <c r="AP259" s="306">
        <v>0</v>
      </c>
      <c r="AQ259" s="60">
        <f t="shared" si="49"/>
        <v>1023000</v>
      </c>
      <c r="AR259" s="60">
        <f t="shared" si="48"/>
        <v>1023000</v>
      </c>
      <c r="AS259" s="63">
        <f t="shared" si="50"/>
        <v>87.212276214833764</v>
      </c>
      <c r="AT259" s="60" t="s">
        <v>425</v>
      </c>
      <c r="AU259" s="64" t="s">
        <v>173</v>
      </c>
      <c r="AV259" s="53">
        <v>10</v>
      </c>
      <c r="AW259" s="53">
        <v>182</v>
      </c>
      <c r="AX259" s="53"/>
      <c r="AY259" s="53"/>
      <c r="AZ259" s="53">
        <v>10</v>
      </c>
      <c r="BA259" s="53"/>
      <c r="BB259" s="53"/>
      <c r="BC259" s="53"/>
      <c r="BD259" s="53"/>
      <c r="BE259" s="53"/>
      <c r="BF259" s="53"/>
      <c r="BG259" s="53"/>
      <c r="BH259" s="53"/>
      <c r="BI259" s="53"/>
      <c r="BJ259" s="53"/>
      <c r="BK259" s="53"/>
      <c r="BL259" s="53">
        <v>1</v>
      </c>
      <c r="BM259" s="53">
        <v>100</v>
      </c>
      <c r="BN259" s="53">
        <v>4</v>
      </c>
      <c r="BO259" s="53"/>
      <c r="BP259" s="53"/>
      <c r="BQ259" s="53"/>
      <c r="BR259" s="53">
        <v>1</v>
      </c>
    </row>
    <row r="260" spans="1:70" s="50" customFormat="1" ht="30">
      <c r="A260" s="53">
        <v>259</v>
      </c>
      <c r="B260" s="54" t="s">
        <v>12</v>
      </c>
      <c r="C260" s="53" t="s">
        <v>1312</v>
      </c>
      <c r="D260" s="54" t="s">
        <v>1357</v>
      </c>
      <c r="E260" s="53">
        <v>13343053</v>
      </c>
      <c r="F260" s="75" t="s">
        <v>1358</v>
      </c>
      <c r="G260" s="54" t="s">
        <v>1360</v>
      </c>
      <c r="H260" s="54" t="s">
        <v>1359</v>
      </c>
      <c r="I260" s="58">
        <v>9748531644</v>
      </c>
      <c r="J260" s="321" t="s">
        <v>2488</v>
      </c>
      <c r="K260" s="147">
        <v>12</v>
      </c>
      <c r="L260" s="147" t="s">
        <v>2486</v>
      </c>
      <c r="M260" s="53" t="s">
        <v>1212</v>
      </c>
      <c r="N260" s="53">
        <v>1</v>
      </c>
      <c r="O260" s="54" t="s">
        <v>26</v>
      </c>
      <c r="P260" s="54" t="s">
        <v>26</v>
      </c>
      <c r="Q260" s="54" t="s">
        <v>9</v>
      </c>
      <c r="R260" s="57">
        <f t="shared" si="47"/>
        <v>1768320</v>
      </c>
      <c r="S260" s="80">
        <v>971336</v>
      </c>
      <c r="T260" s="60">
        <f>S260*100%</f>
        <v>971336</v>
      </c>
      <c r="U260" s="60"/>
      <c r="V260" s="60">
        <v>796984</v>
      </c>
      <c r="W260" s="61">
        <f t="shared" si="42"/>
        <v>21</v>
      </c>
      <c r="X260" s="61">
        <f t="shared" si="43"/>
        <v>5</v>
      </c>
      <c r="Y260" s="61">
        <f t="shared" si="44"/>
        <v>16</v>
      </c>
      <c r="Z260" s="3">
        <v>0</v>
      </c>
      <c r="AA260" s="3">
        <v>0</v>
      </c>
      <c r="AB260" s="3">
        <v>5</v>
      </c>
      <c r="AC260" s="3">
        <v>16</v>
      </c>
      <c r="AD260" s="3">
        <v>0</v>
      </c>
      <c r="AE260" s="3">
        <v>0</v>
      </c>
      <c r="AF260" s="62"/>
      <c r="AG260" s="53" t="s">
        <v>198</v>
      </c>
      <c r="AH260" s="307">
        <v>42506</v>
      </c>
      <c r="AI260" s="200">
        <v>194267</v>
      </c>
      <c r="AJ260" s="57" t="s">
        <v>199</v>
      </c>
      <c r="AK260" s="308">
        <v>42614</v>
      </c>
      <c r="AL260" s="3">
        <v>681967.08</v>
      </c>
      <c r="AM260" s="55" t="s">
        <v>200</v>
      </c>
      <c r="AN260" s="308">
        <v>42781</v>
      </c>
      <c r="AO260" s="3">
        <v>92550</v>
      </c>
      <c r="AP260" s="200">
        <v>0</v>
      </c>
      <c r="AQ260" s="60">
        <f t="shared" si="49"/>
        <v>968784.08</v>
      </c>
      <c r="AR260" s="60">
        <f t="shared" si="48"/>
        <v>968784.08</v>
      </c>
      <c r="AS260" s="63">
        <f t="shared" si="50"/>
        <v>99.737277317014915</v>
      </c>
      <c r="AT260" s="60" t="s">
        <v>424</v>
      </c>
      <c r="AU260" s="64" t="s">
        <v>174</v>
      </c>
      <c r="AV260" s="53">
        <v>127</v>
      </c>
      <c r="AW260" s="53">
        <v>4.4000000000000004</v>
      </c>
      <c r="AX260" s="53"/>
      <c r="AY260" s="53"/>
      <c r="AZ260" s="53"/>
      <c r="BA260" s="53"/>
      <c r="BB260" s="53"/>
      <c r="BC260" s="53"/>
      <c r="BD260" s="53"/>
      <c r="BE260" s="53"/>
      <c r="BF260" s="53"/>
      <c r="BG260" s="53"/>
      <c r="BH260" s="53"/>
      <c r="BI260" s="53"/>
      <c r="BJ260" s="53"/>
      <c r="BK260" s="53"/>
      <c r="BL260" s="53">
        <v>1</v>
      </c>
      <c r="BM260" s="53"/>
      <c r="BN260" s="53"/>
      <c r="BO260" s="53"/>
      <c r="BP260" s="53"/>
      <c r="BQ260" s="53"/>
      <c r="BR260" s="53"/>
    </row>
    <row r="261" spans="1:70" s="50" customFormat="1" ht="30">
      <c r="A261" s="53">
        <v>260</v>
      </c>
      <c r="B261" s="54" t="s">
        <v>12</v>
      </c>
      <c r="C261" s="53" t="s">
        <v>1312</v>
      </c>
      <c r="D261" s="200" t="s">
        <v>1461</v>
      </c>
      <c r="E261" s="65">
        <v>13451054</v>
      </c>
      <c r="F261" s="200" t="s">
        <v>1462</v>
      </c>
      <c r="G261" s="200" t="s">
        <v>1464</v>
      </c>
      <c r="H261" s="200" t="s">
        <v>1465</v>
      </c>
      <c r="I261" s="306">
        <v>9806286679</v>
      </c>
      <c r="J261" s="321" t="s">
        <v>2425</v>
      </c>
      <c r="K261" s="147">
        <v>12</v>
      </c>
      <c r="L261" s="147" t="s">
        <v>2486</v>
      </c>
      <c r="M261" s="53" t="s">
        <v>1212</v>
      </c>
      <c r="N261" s="65">
        <v>1</v>
      </c>
      <c r="O261" s="198" t="s">
        <v>26</v>
      </c>
      <c r="P261" s="198" t="s">
        <v>26</v>
      </c>
      <c r="Q261" s="200" t="s">
        <v>9</v>
      </c>
      <c r="R261" s="57">
        <f t="shared" si="47"/>
        <v>1639760</v>
      </c>
      <c r="S261" s="200">
        <v>941904</v>
      </c>
      <c r="T261" s="200">
        <v>941904</v>
      </c>
      <c r="U261" s="200"/>
      <c r="V261" s="200">
        <v>697856</v>
      </c>
      <c r="W261" s="61">
        <f t="shared" si="42"/>
        <v>21</v>
      </c>
      <c r="X261" s="61">
        <f t="shared" si="43"/>
        <v>0</v>
      </c>
      <c r="Y261" s="61">
        <f t="shared" si="44"/>
        <v>21</v>
      </c>
      <c r="Z261" s="3">
        <v>0</v>
      </c>
      <c r="AA261" s="3">
        <v>5</v>
      </c>
      <c r="AB261" s="3">
        <v>0</v>
      </c>
      <c r="AC261" s="3">
        <v>2</v>
      </c>
      <c r="AD261" s="3">
        <v>0</v>
      </c>
      <c r="AE261" s="3">
        <v>14</v>
      </c>
      <c r="AF261" s="62"/>
      <c r="AG261" s="53" t="s">
        <v>198</v>
      </c>
      <c r="AH261" s="307">
        <v>42536</v>
      </c>
      <c r="AI261" s="200">
        <v>188381</v>
      </c>
      <c r="AJ261" s="57" t="s">
        <v>199</v>
      </c>
      <c r="AK261" s="308">
        <v>42614</v>
      </c>
      <c r="AL261" s="3">
        <v>661023</v>
      </c>
      <c r="AM261" s="55" t="s">
        <v>200</v>
      </c>
      <c r="AN261" s="308">
        <v>42781</v>
      </c>
      <c r="AO261" s="3">
        <v>90140</v>
      </c>
      <c r="AP261" s="200">
        <v>0</v>
      </c>
      <c r="AQ261" s="60">
        <f t="shared" si="49"/>
        <v>939544</v>
      </c>
      <c r="AR261" s="60">
        <f t="shared" si="48"/>
        <v>939544</v>
      </c>
      <c r="AS261" s="63">
        <f t="shared" si="50"/>
        <v>99.749443680035327</v>
      </c>
      <c r="AT261" s="60" t="s">
        <v>424</v>
      </c>
      <c r="AU261" s="64" t="s">
        <v>174</v>
      </c>
      <c r="AV261" s="53">
        <v>136</v>
      </c>
      <c r="AW261" s="53">
        <v>4.8</v>
      </c>
      <c r="AX261" s="53"/>
      <c r="AY261" s="53"/>
      <c r="AZ261" s="53"/>
      <c r="BA261" s="53"/>
      <c r="BB261" s="53"/>
      <c r="BC261" s="53"/>
      <c r="BD261" s="53"/>
      <c r="BE261" s="53"/>
      <c r="BF261" s="53"/>
      <c r="BG261" s="53"/>
      <c r="BH261" s="53"/>
      <c r="BI261" s="53"/>
      <c r="BJ261" s="53"/>
      <c r="BK261" s="53"/>
      <c r="BL261" s="53">
        <v>1</v>
      </c>
      <c r="BM261" s="53"/>
      <c r="BN261" s="53"/>
      <c r="BO261" s="53"/>
      <c r="BP261" s="53"/>
      <c r="BQ261" s="53"/>
      <c r="BR261" s="53"/>
    </row>
    <row r="262" spans="1:70" s="50" customFormat="1" ht="30">
      <c r="A262" s="53">
        <v>261</v>
      </c>
      <c r="B262" s="54" t="s">
        <v>12</v>
      </c>
      <c r="C262" s="53" t="s">
        <v>1312</v>
      </c>
      <c r="D262" s="198" t="s">
        <v>1463</v>
      </c>
      <c r="E262" s="65">
        <v>13451055</v>
      </c>
      <c r="F262" s="200" t="s">
        <v>630</v>
      </c>
      <c r="G262" s="200" t="s">
        <v>1466</v>
      </c>
      <c r="H262" s="200" t="s">
        <v>239</v>
      </c>
      <c r="I262" s="306">
        <v>9812856924</v>
      </c>
      <c r="J262" s="321" t="s">
        <v>2450</v>
      </c>
      <c r="K262" s="147">
        <v>11</v>
      </c>
      <c r="L262" s="147" t="s">
        <v>2404</v>
      </c>
      <c r="M262" s="53" t="s">
        <v>1212</v>
      </c>
      <c r="N262" s="65">
        <v>1</v>
      </c>
      <c r="O262" s="54" t="s">
        <v>86</v>
      </c>
      <c r="P262" s="54" t="s">
        <v>2017</v>
      </c>
      <c r="Q262" s="200" t="s">
        <v>1405</v>
      </c>
      <c r="R262" s="57">
        <f t="shared" si="47"/>
        <v>1748085</v>
      </c>
      <c r="S262" s="200">
        <v>917545</v>
      </c>
      <c r="T262" s="200">
        <v>917545</v>
      </c>
      <c r="U262" s="200"/>
      <c r="V262" s="200">
        <v>830540</v>
      </c>
      <c r="W262" s="61">
        <f t="shared" si="42"/>
        <v>29</v>
      </c>
      <c r="X262" s="61">
        <f t="shared" si="43"/>
        <v>21</v>
      </c>
      <c r="Y262" s="61">
        <f t="shared" si="44"/>
        <v>8</v>
      </c>
      <c r="Z262" s="3">
        <v>0</v>
      </c>
      <c r="AA262" s="3">
        <v>0</v>
      </c>
      <c r="AB262" s="3">
        <v>15</v>
      </c>
      <c r="AC262" s="3">
        <v>6</v>
      </c>
      <c r="AD262" s="3">
        <v>6</v>
      </c>
      <c r="AE262" s="3">
        <v>2</v>
      </c>
      <c r="AF262" s="62"/>
      <c r="AG262" s="55" t="s">
        <v>198</v>
      </c>
      <c r="AH262" s="308">
        <v>42689</v>
      </c>
      <c r="AI262" s="3">
        <v>183509</v>
      </c>
      <c r="AJ262" s="57" t="s">
        <v>199</v>
      </c>
      <c r="AK262" s="308">
        <v>42837</v>
      </c>
      <c r="AL262" s="3">
        <v>566635.75</v>
      </c>
      <c r="AM262" s="55"/>
      <c r="AN262" s="55"/>
      <c r="AO262" s="55"/>
      <c r="AP262" s="306">
        <v>0</v>
      </c>
      <c r="AQ262" s="60">
        <f t="shared" si="49"/>
        <v>750144.75</v>
      </c>
      <c r="AR262" s="60">
        <f t="shared" si="48"/>
        <v>750144.75</v>
      </c>
      <c r="AS262" s="63">
        <f t="shared" si="50"/>
        <v>81.755635963358742</v>
      </c>
      <c r="AT262" s="60" t="s">
        <v>424</v>
      </c>
      <c r="AU262" s="64" t="s">
        <v>173</v>
      </c>
      <c r="AV262" s="53">
        <v>18</v>
      </c>
      <c r="AW262" s="53">
        <v>21.6</v>
      </c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3">
        <v>5</v>
      </c>
      <c r="BJ262" s="53"/>
      <c r="BK262" s="53"/>
      <c r="BL262" s="53">
        <v>1</v>
      </c>
      <c r="BM262" s="53"/>
      <c r="BN262" s="53">
        <v>10</v>
      </c>
      <c r="BO262" s="53"/>
      <c r="BP262" s="53">
        <v>5</v>
      </c>
      <c r="BQ262" s="53"/>
      <c r="BR262" s="53">
        <v>1</v>
      </c>
    </row>
    <row r="263" spans="1:70" s="50" customFormat="1" ht="30">
      <c r="A263" s="53">
        <v>262</v>
      </c>
      <c r="B263" s="54" t="s">
        <v>12</v>
      </c>
      <c r="C263" s="53" t="s">
        <v>1312</v>
      </c>
      <c r="D263" s="198" t="s">
        <v>1716</v>
      </c>
      <c r="E263" s="66">
        <v>13452056</v>
      </c>
      <c r="F263" s="200" t="s">
        <v>1717</v>
      </c>
      <c r="G263" s="200" t="s">
        <v>1718</v>
      </c>
      <c r="H263" s="200" t="s">
        <v>1719</v>
      </c>
      <c r="I263" s="306">
        <v>9809700562</v>
      </c>
      <c r="J263" s="321" t="s">
        <v>2489</v>
      </c>
      <c r="K263" s="147">
        <v>12</v>
      </c>
      <c r="L263" s="147" t="s">
        <v>2490</v>
      </c>
      <c r="M263" s="53" t="s">
        <v>1212</v>
      </c>
      <c r="N263" s="65">
        <v>2</v>
      </c>
      <c r="O263" s="54" t="s">
        <v>45</v>
      </c>
      <c r="P263" s="54" t="s">
        <v>45</v>
      </c>
      <c r="Q263" s="200" t="s">
        <v>9</v>
      </c>
      <c r="R263" s="57">
        <f t="shared" si="47"/>
        <v>5159529.4700000007</v>
      </c>
      <c r="S263" s="200">
        <v>1846067.29</v>
      </c>
      <c r="T263" s="200">
        <v>1476853.83</v>
      </c>
      <c r="U263" s="200">
        <v>369213.46</v>
      </c>
      <c r="V263" s="200">
        <v>3313462.18</v>
      </c>
      <c r="W263" s="61">
        <f t="shared" si="42"/>
        <v>29</v>
      </c>
      <c r="X263" s="61">
        <f t="shared" si="43"/>
        <v>4</v>
      </c>
      <c r="Y263" s="61">
        <f t="shared" si="44"/>
        <v>25</v>
      </c>
      <c r="Z263" s="3">
        <v>0</v>
      </c>
      <c r="AA263" s="3">
        <v>0</v>
      </c>
      <c r="AB263" s="3">
        <v>4</v>
      </c>
      <c r="AC263" s="3">
        <v>24</v>
      </c>
      <c r="AD263" s="3">
        <v>0</v>
      </c>
      <c r="AE263" s="3">
        <v>1</v>
      </c>
      <c r="AF263" s="62"/>
      <c r="AG263" s="55" t="s">
        <v>198</v>
      </c>
      <c r="AH263" s="308">
        <v>42642</v>
      </c>
      <c r="AI263" s="228">
        <v>369213.46</v>
      </c>
      <c r="AJ263" s="57"/>
      <c r="AK263" s="57"/>
      <c r="AL263" s="57"/>
      <c r="AM263" s="55"/>
      <c r="AN263" s="55"/>
      <c r="AO263" s="55"/>
      <c r="AP263" s="306">
        <v>0</v>
      </c>
      <c r="AQ263" s="60">
        <f t="shared" si="49"/>
        <v>369213.46</v>
      </c>
      <c r="AR263" s="60">
        <f t="shared" si="48"/>
        <v>369213.46</v>
      </c>
      <c r="AS263" s="63">
        <f t="shared" si="50"/>
        <v>20.000000108338416</v>
      </c>
      <c r="AT263" s="60" t="s">
        <v>425</v>
      </c>
      <c r="AU263" s="64" t="s">
        <v>173</v>
      </c>
      <c r="AV263" s="53">
        <v>10</v>
      </c>
      <c r="AW263" s="53">
        <v>148.66</v>
      </c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>
        <v>1</v>
      </c>
      <c r="BJ263" s="53">
        <v>1550</v>
      </c>
      <c r="BK263" s="53"/>
      <c r="BL263" s="53">
        <v>1</v>
      </c>
      <c r="BM263" s="53">
        <v>50</v>
      </c>
      <c r="BN263" s="53">
        <v>4</v>
      </c>
      <c r="BO263" s="53"/>
      <c r="BP263" s="53">
        <v>1</v>
      </c>
      <c r="BQ263" s="53"/>
      <c r="BR263" s="53">
        <v>2</v>
      </c>
    </row>
    <row r="264" spans="1:70" s="50" customFormat="1" ht="30">
      <c r="A264" s="53">
        <v>263</v>
      </c>
      <c r="B264" s="54" t="s">
        <v>12</v>
      </c>
      <c r="C264" s="53" t="s">
        <v>1312</v>
      </c>
      <c r="D264" s="198" t="s">
        <v>1720</v>
      </c>
      <c r="E264" s="66">
        <v>13452057</v>
      </c>
      <c r="F264" s="200" t="s">
        <v>1721</v>
      </c>
      <c r="G264" s="200" t="s">
        <v>1722</v>
      </c>
      <c r="H264" s="200" t="s">
        <v>1723</v>
      </c>
      <c r="I264" s="306">
        <v>9847884448</v>
      </c>
      <c r="J264" s="321" t="s">
        <v>2408</v>
      </c>
      <c r="K264" s="147">
        <v>16</v>
      </c>
      <c r="L264" s="147" t="s">
        <v>2491</v>
      </c>
      <c r="M264" s="53" t="s">
        <v>1227</v>
      </c>
      <c r="N264" s="65">
        <v>2</v>
      </c>
      <c r="O264" s="54" t="s">
        <v>38</v>
      </c>
      <c r="P264" s="54" t="s">
        <v>1404</v>
      </c>
      <c r="Q264" s="93" t="s">
        <v>1405</v>
      </c>
      <c r="R264" s="57">
        <f t="shared" si="47"/>
        <v>5221849.79</v>
      </c>
      <c r="S264" s="200">
        <v>1955954.18</v>
      </c>
      <c r="T264" s="200">
        <v>1564763.34</v>
      </c>
      <c r="U264" s="200">
        <v>391190.84</v>
      </c>
      <c r="V264" s="200">
        <v>3265895.61</v>
      </c>
      <c r="W264" s="61">
        <f t="shared" si="42"/>
        <v>58</v>
      </c>
      <c r="X264" s="61">
        <f t="shared" si="43"/>
        <v>37</v>
      </c>
      <c r="Y264" s="61">
        <f t="shared" si="44"/>
        <v>21</v>
      </c>
      <c r="Z264" s="3">
        <v>1</v>
      </c>
      <c r="AA264" s="3">
        <v>1</v>
      </c>
      <c r="AB264" s="3">
        <v>1</v>
      </c>
      <c r="AC264" s="3">
        <v>1</v>
      </c>
      <c r="AD264" s="3">
        <v>35</v>
      </c>
      <c r="AE264" s="3">
        <v>19</v>
      </c>
      <c r="AF264" s="75"/>
      <c r="AG264" s="75" t="s">
        <v>198</v>
      </c>
      <c r="AH264" s="308">
        <v>42625</v>
      </c>
      <c r="AI264" s="3">
        <v>391190.84</v>
      </c>
      <c r="AJ264" s="57"/>
      <c r="AK264" s="57"/>
      <c r="AL264" s="57"/>
      <c r="AM264" s="55"/>
      <c r="AN264" s="55"/>
      <c r="AO264" s="55"/>
      <c r="AP264" s="306">
        <v>0</v>
      </c>
      <c r="AQ264" s="60">
        <f t="shared" si="49"/>
        <v>391190.84</v>
      </c>
      <c r="AR264" s="60">
        <f t="shared" si="48"/>
        <v>391190.84</v>
      </c>
      <c r="AS264" s="63">
        <f t="shared" si="50"/>
        <v>20.00000020450377</v>
      </c>
      <c r="AT264" s="60" t="s">
        <v>425</v>
      </c>
      <c r="AU264" s="64" t="s">
        <v>173</v>
      </c>
      <c r="AV264" s="53">
        <v>54</v>
      </c>
      <c r="AW264" s="53">
        <v>140</v>
      </c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3"/>
      <c r="BJ264" s="53"/>
      <c r="BK264" s="53"/>
      <c r="BL264" s="53">
        <v>1</v>
      </c>
      <c r="BM264" s="53"/>
      <c r="BN264" s="53">
        <v>9</v>
      </c>
      <c r="BO264" s="53"/>
      <c r="BP264" s="53"/>
      <c r="BQ264" s="53"/>
      <c r="BR264" s="53">
        <v>1</v>
      </c>
    </row>
    <row r="265" spans="1:70" s="50" customFormat="1" ht="30">
      <c r="A265" s="53">
        <v>264</v>
      </c>
      <c r="B265" s="54" t="s">
        <v>12</v>
      </c>
      <c r="C265" s="53" t="s">
        <v>1312</v>
      </c>
      <c r="D265" s="198" t="s">
        <v>1724</v>
      </c>
      <c r="E265" s="66">
        <v>13451058</v>
      </c>
      <c r="F265" s="200" t="s">
        <v>1725</v>
      </c>
      <c r="G265" s="200" t="s">
        <v>1726</v>
      </c>
      <c r="H265" s="200" t="s">
        <v>1727</v>
      </c>
      <c r="I265" s="306">
        <v>9809720554</v>
      </c>
      <c r="J265" s="321" t="s">
        <v>2387</v>
      </c>
      <c r="K265" s="147">
        <v>8</v>
      </c>
      <c r="L265" s="147" t="s">
        <v>1867</v>
      </c>
      <c r="M265" s="53" t="s">
        <v>1227</v>
      </c>
      <c r="N265" s="65">
        <v>1</v>
      </c>
      <c r="O265" s="54" t="s">
        <v>86</v>
      </c>
      <c r="P265" s="54" t="s">
        <v>86</v>
      </c>
      <c r="Q265" s="200" t="s">
        <v>9</v>
      </c>
      <c r="R265" s="57">
        <f t="shared" si="47"/>
        <v>2312790</v>
      </c>
      <c r="S265" s="200">
        <v>878236</v>
      </c>
      <c r="T265" s="200">
        <v>702588.8</v>
      </c>
      <c r="U265" s="200">
        <v>175647.2</v>
      </c>
      <c r="V265" s="200">
        <v>1434554</v>
      </c>
      <c r="W265" s="61">
        <f t="shared" si="42"/>
        <v>51</v>
      </c>
      <c r="X265" s="61">
        <f t="shared" si="43"/>
        <v>27</v>
      </c>
      <c r="Y265" s="61">
        <f t="shared" si="44"/>
        <v>24</v>
      </c>
      <c r="Z265" s="75">
        <v>5</v>
      </c>
      <c r="AA265" s="75">
        <v>1</v>
      </c>
      <c r="AB265" s="75">
        <v>18</v>
      </c>
      <c r="AC265" s="75">
        <v>4</v>
      </c>
      <c r="AD265" s="75">
        <v>4</v>
      </c>
      <c r="AE265" s="75">
        <v>19</v>
      </c>
      <c r="AF265" s="75"/>
      <c r="AG265" s="75" t="s">
        <v>198</v>
      </c>
      <c r="AH265" s="308">
        <v>42687</v>
      </c>
      <c r="AI265" s="3">
        <v>175647</v>
      </c>
      <c r="AJ265" s="57" t="s">
        <v>199</v>
      </c>
      <c r="AK265" s="308">
        <v>42837</v>
      </c>
      <c r="AL265" s="3">
        <v>394601.8</v>
      </c>
      <c r="AM265" s="55"/>
      <c r="AN265" s="55"/>
      <c r="AO265" s="55"/>
      <c r="AP265" s="306">
        <v>142562.20000000001</v>
      </c>
      <c r="AQ265" s="60">
        <f t="shared" si="49"/>
        <v>570248.80000000005</v>
      </c>
      <c r="AR265" s="60">
        <f t="shared" si="48"/>
        <v>712811</v>
      </c>
      <c r="AS265" s="63">
        <f t="shared" si="50"/>
        <v>81.163946820672351</v>
      </c>
      <c r="AT265" s="60" t="s">
        <v>425</v>
      </c>
      <c r="AU265" s="64" t="s">
        <v>173</v>
      </c>
      <c r="AV265" s="53">
        <v>29</v>
      </c>
      <c r="AW265" s="53">
        <v>29</v>
      </c>
      <c r="AX265" s="53"/>
      <c r="AY265" s="53"/>
      <c r="AZ265" s="53"/>
      <c r="BA265" s="53"/>
      <c r="BB265" s="53"/>
      <c r="BC265" s="53"/>
      <c r="BD265" s="53"/>
      <c r="BE265" s="53"/>
      <c r="BF265" s="53"/>
      <c r="BG265" s="53"/>
      <c r="BH265" s="53"/>
      <c r="BI265" s="53">
        <v>7</v>
      </c>
      <c r="BJ265" s="53"/>
      <c r="BK265" s="53">
        <v>400</v>
      </c>
      <c r="BL265" s="53">
        <v>1</v>
      </c>
      <c r="BM265" s="53"/>
      <c r="BN265" s="53">
        <v>7</v>
      </c>
      <c r="BO265" s="53"/>
      <c r="BP265" s="53">
        <v>7</v>
      </c>
      <c r="BQ265" s="53"/>
      <c r="BR265" s="53">
        <v>2</v>
      </c>
    </row>
    <row r="266" spans="1:70" s="50" customFormat="1">
      <c r="A266" s="53">
        <v>265</v>
      </c>
      <c r="B266" s="310" t="s">
        <v>12</v>
      </c>
      <c r="C266" s="53" t="s">
        <v>1312</v>
      </c>
      <c r="D266" s="310" t="s">
        <v>1853</v>
      </c>
      <c r="E266" s="311">
        <v>13452059</v>
      </c>
      <c r="F266" s="310" t="s">
        <v>1854</v>
      </c>
      <c r="G266" s="310" t="s">
        <v>1855</v>
      </c>
      <c r="H266" s="310" t="s">
        <v>1856</v>
      </c>
      <c r="I266" s="310">
        <v>9847963818</v>
      </c>
      <c r="J266" s="321" t="s">
        <v>1234</v>
      </c>
      <c r="K266" s="147">
        <v>17</v>
      </c>
      <c r="L266" s="147" t="s">
        <v>1857</v>
      </c>
      <c r="M266" s="147" t="s">
        <v>1227</v>
      </c>
      <c r="N266" s="311">
        <v>2</v>
      </c>
      <c r="O266" s="310" t="s">
        <v>61</v>
      </c>
      <c r="P266" s="310" t="s">
        <v>61</v>
      </c>
      <c r="Q266" s="310" t="s">
        <v>9</v>
      </c>
      <c r="R266" s="310">
        <v>9984226.8000000007</v>
      </c>
      <c r="S266" s="310">
        <v>2467083.7999999998</v>
      </c>
      <c r="T266" s="310">
        <v>1973667.04</v>
      </c>
      <c r="U266" s="310">
        <v>493416.76</v>
      </c>
      <c r="V266" s="310">
        <v>7517143</v>
      </c>
      <c r="W266" s="61">
        <f t="shared" si="42"/>
        <v>31</v>
      </c>
      <c r="X266" s="61">
        <f t="shared" si="43"/>
        <v>23</v>
      </c>
      <c r="Y266" s="61">
        <f t="shared" si="44"/>
        <v>8</v>
      </c>
      <c r="Z266" s="75">
        <v>5</v>
      </c>
      <c r="AA266" s="75">
        <v>2</v>
      </c>
      <c r="AB266" s="75">
        <v>9</v>
      </c>
      <c r="AC266" s="75">
        <v>3</v>
      </c>
      <c r="AD266" s="75">
        <v>9</v>
      </c>
      <c r="AE266" s="75">
        <v>3</v>
      </c>
      <c r="AF266" s="75"/>
      <c r="AG266" s="75" t="s">
        <v>198</v>
      </c>
      <c r="AH266" s="308">
        <v>42733</v>
      </c>
      <c r="AI266" s="3">
        <v>493416.76</v>
      </c>
      <c r="AJ266" s="57"/>
      <c r="AK266" s="57"/>
      <c r="AL266" s="57"/>
      <c r="AM266" s="55"/>
      <c r="AN266" s="55"/>
      <c r="AO266" s="55"/>
      <c r="AP266" s="306">
        <v>0</v>
      </c>
      <c r="AQ266" s="60">
        <f t="shared" si="49"/>
        <v>493416.76</v>
      </c>
      <c r="AR266" s="60">
        <f t="shared" si="48"/>
        <v>493416.76</v>
      </c>
      <c r="AS266" s="63">
        <f t="shared" si="50"/>
        <v>20</v>
      </c>
      <c r="AT266" s="60" t="s">
        <v>425</v>
      </c>
      <c r="AU266" s="64" t="s">
        <v>173</v>
      </c>
      <c r="AV266" s="53">
        <v>29</v>
      </c>
      <c r="AW266" s="53">
        <v>455</v>
      </c>
      <c r="AX266" s="53"/>
      <c r="AY266" s="53"/>
      <c r="AZ266" s="53"/>
      <c r="BA266" s="53"/>
      <c r="BB266" s="53"/>
      <c r="BC266" s="53">
        <v>1</v>
      </c>
      <c r="BD266" s="53"/>
      <c r="BE266" s="53"/>
      <c r="BF266" s="53"/>
      <c r="BG266" s="53"/>
      <c r="BH266" s="53"/>
      <c r="BI266" s="53"/>
      <c r="BJ266" s="53">
        <v>6500</v>
      </c>
      <c r="BK266" s="53"/>
      <c r="BL266" s="53">
        <v>1</v>
      </c>
      <c r="BM266" s="53">
        <v>150</v>
      </c>
      <c r="BN266" s="53">
        <v>4</v>
      </c>
      <c r="BO266" s="53"/>
      <c r="BP266" s="53"/>
      <c r="BQ266" s="53">
        <v>1</v>
      </c>
      <c r="BR266" s="53"/>
    </row>
    <row r="267" spans="1:70" s="50" customFormat="1" ht="30">
      <c r="A267" s="53">
        <v>266</v>
      </c>
      <c r="B267" s="310" t="s">
        <v>12</v>
      </c>
      <c r="C267" s="53" t="s">
        <v>1312</v>
      </c>
      <c r="D267" s="310" t="s">
        <v>1858</v>
      </c>
      <c r="E267" s="311">
        <v>13452060</v>
      </c>
      <c r="F267" s="310" t="s">
        <v>1859</v>
      </c>
      <c r="G267" s="310" t="s">
        <v>1860</v>
      </c>
      <c r="H267" s="310" t="s">
        <v>1861</v>
      </c>
      <c r="I267" s="310">
        <v>9866810233</v>
      </c>
      <c r="J267" s="321" t="s">
        <v>1234</v>
      </c>
      <c r="K267" s="147">
        <v>15</v>
      </c>
      <c r="L267" s="147" t="s">
        <v>1862</v>
      </c>
      <c r="M267" s="147" t="s">
        <v>1212</v>
      </c>
      <c r="N267" s="311">
        <v>2</v>
      </c>
      <c r="O267" s="310" t="s">
        <v>1403</v>
      </c>
      <c r="P267" s="310" t="s">
        <v>1403</v>
      </c>
      <c r="Q267" s="310" t="s">
        <v>9</v>
      </c>
      <c r="R267" s="310">
        <v>5775820.1500000004</v>
      </c>
      <c r="S267" s="310">
        <v>2498226.38</v>
      </c>
      <c r="T267" s="310">
        <v>1998581.1</v>
      </c>
      <c r="U267" s="310">
        <v>499645.28</v>
      </c>
      <c r="V267" s="310">
        <v>3277593.77</v>
      </c>
      <c r="W267" s="61">
        <f t="shared" si="42"/>
        <v>31</v>
      </c>
      <c r="X267" s="61">
        <f t="shared" si="43"/>
        <v>16</v>
      </c>
      <c r="Y267" s="61">
        <f t="shared" si="44"/>
        <v>15</v>
      </c>
      <c r="Z267" s="75">
        <v>0</v>
      </c>
      <c r="AA267" s="75">
        <v>0</v>
      </c>
      <c r="AB267" s="75">
        <v>12</v>
      </c>
      <c r="AC267" s="75">
        <v>11</v>
      </c>
      <c r="AD267" s="75">
        <v>4</v>
      </c>
      <c r="AE267" s="75">
        <v>4</v>
      </c>
      <c r="AF267" s="75"/>
      <c r="AG267" s="75" t="s">
        <v>198</v>
      </c>
      <c r="AH267" s="308">
        <v>42642</v>
      </c>
      <c r="AI267" s="228">
        <v>499645.28</v>
      </c>
      <c r="AJ267" s="57"/>
      <c r="AK267" s="57"/>
      <c r="AL267" s="57"/>
      <c r="AM267" s="55"/>
      <c r="AN267" s="55"/>
      <c r="AO267" s="55"/>
      <c r="AP267" s="306">
        <v>0</v>
      </c>
      <c r="AQ267" s="60">
        <f t="shared" si="49"/>
        <v>499645.28</v>
      </c>
      <c r="AR267" s="60">
        <f t="shared" si="48"/>
        <v>499645.28</v>
      </c>
      <c r="AS267" s="63">
        <f t="shared" si="50"/>
        <v>20.000000160113593</v>
      </c>
      <c r="AT267" s="60" t="s">
        <v>425</v>
      </c>
      <c r="AU267" s="64" t="s">
        <v>173</v>
      </c>
      <c r="AV267" s="53">
        <v>11.5</v>
      </c>
      <c r="AW267" s="53">
        <v>260</v>
      </c>
      <c r="AX267" s="53"/>
      <c r="AY267" s="53"/>
      <c r="AZ267" s="53"/>
      <c r="BA267" s="53">
        <v>20</v>
      </c>
      <c r="BB267" s="53"/>
      <c r="BC267" s="53">
        <v>1</v>
      </c>
      <c r="BD267" s="53"/>
      <c r="BE267" s="53"/>
      <c r="BF267" s="53"/>
      <c r="BG267" s="53"/>
      <c r="BH267" s="53"/>
      <c r="BI267" s="53"/>
      <c r="BJ267" s="53">
        <v>3000</v>
      </c>
      <c r="BK267" s="53"/>
      <c r="BL267" s="53">
        <v>1</v>
      </c>
      <c r="BM267" s="53">
        <v>290</v>
      </c>
      <c r="BN267" s="53">
        <v>5</v>
      </c>
      <c r="BO267" s="53"/>
      <c r="BP267" s="53"/>
      <c r="BQ267" s="53">
        <v>4</v>
      </c>
      <c r="BR267" s="53"/>
    </row>
    <row r="268" spans="1:70" s="50" customFormat="1" ht="30">
      <c r="A268" s="53">
        <v>267</v>
      </c>
      <c r="B268" s="310" t="s">
        <v>12</v>
      </c>
      <c r="C268" s="53" t="s">
        <v>1312</v>
      </c>
      <c r="D268" s="3" t="s">
        <v>1881</v>
      </c>
      <c r="E268" s="147">
        <v>13452061</v>
      </c>
      <c r="F268" s="3" t="s">
        <v>1882</v>
      </c>
      <c r="G268" s="3" t="s">
        <v>1887</v>
      </c>
      <c r="H268" s="3" t="s">
        <v>1888</v>
      </c>
      <c r="I268" s="3">
        <v>9857822978</v>
      </c>
      <c r="J268" s="321" t="s">
        <v>1879</v>
      </c>
      <c r="K268" s="147">
        <v>17</v>
      </c>
      <c r="L268" s="147" t="s">
        <v>1889</v>
      </c>
      <c r="M268" s="147" t="s">
        <v>1402</v>
      </c>
      <c r="N268" s="147">
        <v>2</v>
      </c>
      <c r="O268" s="3" t="s">
        <v>97</v>
      </c>
      <c r="P268" s="3" t="s">
        <v>2175</v>
      </c>
      <c r="Q268" s="3" t="s">
        <v>1405</v>
      </c>
      <c r="R268" s="3">
        <v>12687415.220000001</v>
      </c>
      <c r="S268" s="3">
        <v>5504826.1100000003</v>
      </c>
      <c r="T268" s="3">
        <v>4403860.8899999997</v>
      </c>
      <c r="U268" s="3">
        <v>1100965.22</v>
      </c>
      <c r="V268" s="3">
        <v>7182589.1100000003</v>
      </c>
      <c r="W268" s="61">
        <f t="shared" si="42"/>
        <v>4</v>
      </c>
      <c r="X268" s="61">
        <f t="shared" si="43"/>
        <v>2</v>
      </c>
      <c r="Y268" s="61">
        <f t="shared" si="44"/>
        <v>2</v>
      </c>
      <c r="Z268" s="3">
        <v>0</v>
      </c>
      <c r="AA268" s="3">
        <v>0</v>
      </c>
      <c r="AB268" s="3">
        <v>0</v>
      </c>
      <c r="AC268" s="3">
        <v>0</v>
      </c>
      <c r="AD268" s="3">
        <v>2</v>
      </c>
      <c r="AE268" s="3">
        <v>2</v>
      </c>
      <c r="AF268" s="75"/>
      <c r="AG268" s="75"/>
      <c r="AH268" s="75"/>
      <c r="AI268" s="75"/>
      <c r="AJ268" s="57"/>
      <c r="AK268" s="57"/>
      <c r="AL268" s="57"/>
      <c r="AM268" s="55"/>
      <c r="AN268" s="55"/>
      <c r="AO268" s="55"/>
      <c r="AP268" s="306">
        <v>0</v>
      </c>
      <c r="AQ268" s="60">
        <f t="shared" si="49"/>
        <v>0</v>
      </c>
      <c r="AR268" s="60">
        <f t="shared" si="48"/>
        <v>0</v>
      </c>
      <c r="AS268" s="63">
        <f t="shared" si="50"/>
        <v>0</v>
      </c>
      <c r="AT268" s="60" t="s">
        <v>425</v>
      </c>
      <c r="AU268" s="64"/>
      <c r="AV268" s="53"/>
      <c r="AW268" s="53"/>
      <c r="AX268" s="53">
        <v>200000</v>
      </c>
      <c r="AY268" s="53"/>
      <c r="AZ268" s="53"/>
      <c r="BA268" s="53"/>
      <c r="BB268" s="53">
        <v>2</v>
      </c>
      <c r="BC268" s="53"/>
      <c r="BD268" s="53"/>
      <c r="BE268" s="53"/>
      <c r="BF268" s="53">
        <v>1</v>
      </c>
      <c r="BG268" s="53"/>
      <c r="BH268" s="53"/>
      <c r="BI268" s="53"/>
      <c r="BJ268" s="53"/>
      <c r="BK268" s="53"/>
      <c r="BL268" s="53">
        <v>1</v>
      </c>
      <c r="BM268" s="53">
        <v>25</v>
      </c>
      <c r="BN268" s="53">
        <v>1</v>
      </c>
      <c r="BO268" s="53"/>
      <c r="BP268" s="53"/>
      <c r="BQ268" s="53"/>
      <c r="BR268" s="53"/>
    </row>
    <row r="269" spans="1:70" s="50" customFormat="1" ht="30">
      <c r="A269" s="53">
        <v>268</v>
      </c>
      <c r="B269" s="310" t="s">
        <v>12</v>
      </c>
      <c r="C269" s="53" t="s">
        <v>1312</v>
      </c>
      <c r="D269" s="3" t="s">
        <v>1883</v>
      </c>
      <c r="E269" s="147">
        <v>13452062</v>
      </c>
      <c r="F269" s="3" t="s">
        <v>1884</v>
      </c>
      <c r="G269" s="3" t="s">
        <v>1890</v>
      </c>
      <c r="H269" s="3" t="s">
        <v>1891</v>
      </c>
      <c r="I269" s="3">
        <v>9847963818</v>
      </c>
      <c r="J269" s="321" t="s">
        <v>1879</v>
      </c>
      <c r="K269" s="147">
        <v>17</v>
      </c>
      <c r="L269" s="147" t="s">
        <v>1889</v>
      </c>
      <c r="M269" s="147" t="s">
        <v>1227</v>
      </c>
      <c r="N269" s="147">
        <v>2</v>
      </c>
      <c r="O269" s="3" t="s">
        <v>61</v>
      </c>
      <c r="P269" s="3" t="s">
        <v>61</v>
      </c>
      <c r="Q269" s="3" t="s">
        <v>9</v>
      </c>
      <c r="R269" s="3">
        <v>7069318.4900000002</v>
      </c>
      <c r="S269" s="3">
        <v>2495672.7400000002</v>
      </c>
      <c r="T269" s="3">
        <v>1996538.2</v>
      </c>
      <c r="U269" s="3">
        <v>499134.54</v>
      </c>
      <c r="V269" s="3">
        <v>4573645.75</v>
      </c>
      <c r="W269" s="61">
        <f t="shared" si="42"/>
        <v>101</v>
      </c>
      <c r="X269" s="61">
        <f t="shared" si="43"/>
        <v>0</v>
      </c>
      <c r="Y269" s="61">
        <f t="shared" si="44"/>
        <v>101</v>
      </c>
      <c r="Z269" s="3">
        <v>0</v>
      </c>
      <c r="AA269" s="3">
        <v>11</v>
      </c>
      <c r="AB269" s="3">
        <v>0</v>
      </c>
      <c r="AC269" s="3">
        <v>0</v>
      </c>
      <c r="AD269" s="3">
        <v>0</v>
      </c>
      <c r="AE269" s="3">
        <v>90</v>
      </c>
      <c r="AF269" s="75"/>
      <c r="AG269" s="75" t="s">
        <v>198</v>
      </c>
      <c r="AH269" s="308">
        <v>42689</v>
      </c>
      <c r="AI269" s="3">
        <v>499134.55</v>
      </c>
      <c r="AJ269" s="57"/>
      <c r="AK269" s="57"/>
      <c r="AL269" s="57"/>
      <c r="AM269" s="55"/>
      <c r="AN269" s="55"/>
      <c r="AO269" s="55"/>
      <c r="AP269" s="306">
        <v>0</v>
      </c>
      <c r="AQ269" s="60">
        <f t="shared" si="49"/>
        <v>499134.55</v>
      </c>
      <c r="AR269" s="60">
        <f t="shared" si="48"/>
        <v>499134.55</v>
      </c>
      <c r="AS269" s="63">
        <f t="shared" si="50"/>
        <v>20.000000080138712</v>
      </c>
      <c r="AT269" s="60" t="s">
        <v>425</v>
      </c>
      <c r="AU269" s="64" t="s">
        <v>173</v>
      </c>
      <c r="AV269" s="53">
        <v>29</v>
      </c>
      <c r="AW269" s="53">
        <v>468</v>
      </c>
      <c r="AX269" s="53"/>
      <c r="AY269" s="53"/>
      <c r="AZ269" s="53">
        <v>29</v>
      </c>
      <c r="BA269" s="53"/>
      <c r="BB269" s="53"/>
      <c r="BC269" s="53">
        <v>1</v>
      </c>
      <c r="BD269" s="53"/>
      <c r="BE269" s="53"/>
      <c r="BF269" s="53"/>
      <c r="BG269" s="53"/>
      <c r="BH269" s="53"/>
      <c r="BI269" s="53">
        <v>2</v>
      </c>
      <c r="BJ269" s="53">
        <v>1950</v>
      </c>
      <c r="BK269" s="53"/>
      <c r="BL269" s="53">
        <v>1</v>
      </c>
      <c r="BM269" s="53">
        <v>100</v>
      </c>
      <c r="BN269" s="53">
        <v>5</v>
      </c>
      <c r="BO269" s="53"/>
      <c r="BP269" s="53">
        <v>2</v>
      </c>
      <c r="BQ269" s="53"/>
      <c r="BR269" s="53"/>
    </row>
    <row r="270" spans="1:70" s="50" customFormat="1" ht="30">
      <c r="A270" s="53">
        <v>269</v>
      </c>
      <c r="B270" s="310" t="s">
        <v>12</v>
      </c>
      <c r="C270" s="53" t="s">
        <v>1312</v>
      </c>
      <c r="D270" s="3" t="s">
        <v>1885</v>
      </c>
      <c r="E270" s="147">
        <v>13452063</v>
      </c>
      <c r="F270" s="3" t="s">
        <v>1886</v>
      </c>
      <c r="G270" s="3" t="s">
        <v>1892</v>
      </c>
      <c r="H270" s="3" t="s">
        <v>1893</v>
      </c>
      <c r="I270" s="3">
        <v>9857820414</v>
      </c>
      <c r="J270" s="321" t="s">
        <v>1879</v>
      </c>
      <c r="K270" s="147">
        <v>16</v>
      </c>
      <c r="L270" s="147" t="s">
        <v>1894</v>
      </c>
      <c r="M270" s="147" t="s">
        <v>1402</v>
      </c>
      <c r="N270" s="147">
        <v>2</v>
      </c>
      <c r="O270" s="3" t="s">
        <v>97</v>
      </c>
      <c r="P270" s="3" t="s">
        <v>2175</v>
      </c>
      <c r="Q270" s="3" t="s">
        <v>1405</v>
      </c>
      <c r="R270" s="3">
        <v>7664992</v>
      </c>
      <c r="S270" s="3">
        <v>2712572</v>
      </c>
      <c r="T270" s="3">
        <v>2170057.6</v>
      </c>
      <c r="U270" s="3">
        <v>542514.4</v>
      </c>
      <c r="V270" s="3">
        <v>4952420</v>
      </c>
      <c r="W270" s="61">
        <f t="shared" si="42"/>
        <v>1</v>
      </c>
      <c r="X270" s="61">
        <f t="shared" si="43"/>
        <v>1</v>
      </c>
      <c r="Y270" s="61">
        <f t="shared" si="44"/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1</v>
      </c>
      <c r="AE270" s="3">
        <v>0</v>
      </c>
      <c r="AF270" s="75"/>
      <c r="AG270" s="75" t="s">
        <v>198</v>
      </c>
      <c r="AH270" s="308">
        <v>42709</v>
      </c>
      <c r="AI270" s="3">
        <v>542514.4</v>
      </c>
      <c r="AJ270" s="57"/>
      <c r="AK270" s="57"/>
      <c r="AL270" s="57"/>
      <c r="AM270" s="55"/>
      <c r="AN270" s="55"/>
      <c r="AO270" s="55"/>
      <c r="AP270" s="306">
        <v>0</v>
      </c>
      <c r="AQ270" s="60">
        <f t="shared" si="49"/>
        <v>542514.4</v>
      </c>
      <c r="AR270" s="60">
        <f t="shared" si="48"/>
        <v>542514.4</v>
      </c>
      <c r="AS270" s="63">
        <f t="shared" si="50"/>
        <v>20</v>
      </c>
      <c r="AT270" s="60" t="s">
        <v>425</v>
      </c>
      <c r="AU270" s="64" t="s">
        <v>173</v>
      </c>
      <c r="AV270" s="53">
        <v>6.5</v>
      </c>
      <c r="AW270" s="53"/>
      <c r="AX270" s="53">
        <v>90000</v>
      </c>
      <c r="AY270" s="53"/>
      <c r="AZ270" s="53">
        <v>6.5</v>
      </c>
      <c r="BA270" s="53"/>
      <c r="BB270" s="53">
        <v>1</v>
      </c>
      <c r="BC270" s="53">
        <v>1</v>
      </c>
      <c r="BD270" s="53"/>
      <c r="BE270" s="53"/>
      <c r="BF270" s="53"/>
      <c r="BG270" s="53"/>
      <c r="BH270" s="53"/>
      <c r="BI270" s="53">
        <v>1</v>
      </c>
      <c r="BJ270" s="53"/>
      <c r="BK270" s="53"/>
      <c r="BL270" s="53">
        <v>1</v>
      </c>
      <c r="BM270" s="53">
        <v>70</v>
      </c>
      <c r="BN270" s="53">
        <v>1</v>
      </c>
      <c r="BO270" s="53"/>
      <c r="BP270" s="53">
        <v>1</v>
      </c>
      <c r="BQ270" s="53"/>
      <c r="BR270" s="53">
        <v>1</v>
      </c>
    </row>
    <row r="271" spans="1:70" s="50" customFormat="1" ht="30">
      <c r="A271" s="53">
        <v>270</v>
      </c>
      <c r="B271" s="310" t="s">
        <v>12</v>
      </c>
      <c r="C271" s="53" t="s">
        <v>1312</v>
      </c>
      <c r="D271" s="3" t="s">
        <v>1895</v>
      </c>
      <c r="E271" s="147">
        <v>13452064</v>
      </c>
      <c r="F271" s="3" t="s">
        <v>1896</v>
      </c>
      <c r="G271" s="3" t="s">
        <v>1901</v>
      </c>
      <c r="H271" s="3" t="s">
        <v>1902</v>
      </c>
      <c r="I271" s="3">
        <v>9847963818</v>
      </c>
      <c r="J271" s="321" t="s">
        <v>1903</v>
      </c>
      <c r="K271" s="147">
        <v>17</v>
      </c>
      <c r="L271" s="147" t="s">
        <v>1889</v>
      </c>
      <c r="M271" s="147" t="s">
        <v>1227</v>
      </c>
      <c r="N271" s="147">
        <v>2</v>
      </c>
      <c r="O271" s="3" t="s">
        <v>1403</v>
      </c>
      <c r="P271" s="3" t="s">
        <v>1403</v>
      </c>
      <c r="Q271" s="3" t="s">
        <v>9</v>
      </c>
      <c r="R271" s="3">
        <v>12645724.550000001</v>
      </c>
      <c r="S271" s="3">
        <v>6103449.5800000001</v>
      </c>
      <c r="T271" s="3">
        <v>4882759.66</v>
      </c>
      <c r="U271" s="3">
        <v>1220689.9199999999</v>
      </c>
      <c r="V271" s="3">
        <v>6542274.9699999997</v>
      </c>
      <c r="W271" s="61">
        <f t="shared" si="42"/>
        <v>90</v>
      </c>
      <c r="X271" s="61">
        <f t="shared" si="43"/>
        <v>74</v>
      </c>
      <c r="Y271" s="61">
        <f t="shared" si="44"/>
        <v>16</v>
      </c>
      <c r="Z271" s="3">
        <v>2</v>
      </c>
      <c r="AA271" s="3">
        <v>0</v>
      </c>
      <c r="AB271" s="3">
        <v>49</v>
      </c>
      <c r="AC271" s="3">
        <v>11</v>
      </c>
      <c r="AD271" s="3">
        <v>23</v>
      </c>
      <c r="AE271" s="3">
        <v>5</v>
      </c>
      <c r="AF271" s="75"/>
      <c r="AG271" s="75"/>
      <c r="AH271" s="75"/>
      <c r="AI271" s="75"/>
      <c r="AJ271" s="57"/>
      <c r="AK271" s="57"/>
      <c r="AL271" s="57"/>
      <c r="AM271" s="55"/>
      <c r="AN271" s="55"/>
      <c r="AO271" s="55"/>
      <c r="AP271" s="306">
        <v>0</v>
      </c>
      <c r="AQ271" s="60">
        <f t="shared" si="49"/>
        <v>0</v>
      </c>
      <c r="AR271" s="60">
        <f t="shared" si="48"/>
        <v>0</v>
      </c>
      <c r="AS271" s="63">
        <f t="shared" si="50"/>
        <v>0</v>
      </c>
      <c r="AT271" s="60" t="s">
        <v>425</v>
      </c>
      <c r="AU271" s="64" t="s">
        <v>173</v>
      </c>
      <c r="AV271" s="53">
        <v>18.600000000000001</v>
      </c>
      <c r="AW271" s="53">
        <v>482</v>
      </c>
      <c r="AX271" s="53"/>
      <c r="AY271" s="53"/>
      <c r="AZ271" s="53">
        <v>20</v>
      </c>
      <c r="BA271" s="53">
        <v>66</v>
      </c>
      <c r="BB271" s="53"/>
      <c r="BC271" s="53">
        <v>1</v>
      </c>
      <c r="BD271" s="53"/>
      <c r="BE271" s="53"/>
      <c r="BF271" s="53"/>
      <c r="BG271" s="53"/>
      <c r="BH271" s="53"/>
      <c r="BI271" s="53">
        <v>1</v>
      </c>
      <c r="BJ271" s="53"/>
      <c r="BK271" s="53"/>
      <c r="BL271" s="53"/>
      <c r="BM271" s="53"/>
      <c r="BN271" s="53">
        <v>5</v>
      </c>
      <c r="BO271" s="53"/>
      <c r="BP271" s="53">
        <v>1</v>
      </c>
      <c r="BQ271" s="53"/>
      <c r="BR271" s="53">
        <v>1</v>
      </c>
    </row>
    <row r="272" spans="1:70" s="50" customFormat="1" ht="30">
      <c r="A272" s="53">
        <v>271</v>
      </c>
      <c r="B272" s="310" t="s">
        <v>12</v>
      </c>
      <c r="C272" s="53" t="s">
        <v>1312</v>
      </c>
      <c r="D272" s="3" t="s">
        <v>1897</v>
      </c>
      <c r="E272" s="147">
        <v>13452065</v>
      </c>
      <c r="F272" s="3" t="s">
        <v>1898</v>
      </c>
      <c r="G272" s="3" t="s">
        <v>1904</v>
      </c>
      <c r="H272" s="3" t="s">
        <v>1905</v>
      </c>
      <c r="I272" s="3">
        <v>9847855934</v>
      </c>
      <c r="J272" s="321" t="s">
        <v>1903</v>
      </c>
      <c r="K272" s="147">
        <v>11</v>
      </c>
      <c r="L272" s="147" t="s">
        <v>1871</v>
      </c>
      <c r="M272" s="147" t="s">
        <v>1227</v>
      </c>
      <c r="N272" s="147">
        <v>2</v>
      </c>
      <c r="O272" s="3" t="s">
        <v>45</v>
      </c>
      <c r="P272" s="3" t="s">
        <v>45</v>
      </c>
      <c r="Q272" s="3" t="s">
        <v>9</v>
      </c>
      <c r="R272" s="3">
        <v>4085215.04</v>
      </c>
      <c r="S272" s="3">
        <v>1573264.78</v>
      </c>
      <c r="T272" s="3">
        <v>1258611.82</v>
      </c>
      <c r="U272" s="3">
        <v>314652.96000000002</v>
      </c>
      <c r="V272" s="3">
        <v>2511950.2599999998</v>
      </c>
      <c r="W272" s="61">
        <f t="shared" si="42"/>
        <v>64</v>
      </c>
      <c r="X272" s="61">
        <f t="shared" si="43"/>
        <v>6</v>
      </c>
      <c r="Y272" s="61">
        <f t="shared" si="44"/>
        <v>58</v>
      </c>
      <c r="Z272" s="3">
        <v>0</v>
      </c>
      <c r="AA272" s="3">
        <v>1</v>
      </c>
      <c r="AB272" s="3">
        <v>2</v>
      </c>
      <c r="AC272" s="3">
        <v>22</v>
      </c>
      <c r="AD272" s="3">
        <v>4</v>
      </c>
      <c r="AE272" s="3">
        <v>35</v>
      </c>
      <c r="AF272" s="75"/>
      <c r="AG272" s="75" t="s">
        <v>198</v>
      </c>
      <c r="AH272" s="308">
        <v>42642</v>
      </c>
      <c r="AI272" s="228">
        <v>314652.96000000002</v>
      </c>
      <c r="AJ272" s="57"/>
      <c r="AK272" s="57"/>
      <c r="AL272" s="57"/>
      <c r="AM272" s="55"/>
      <c r="AN272" s="55"/>
      <c r="AO272" s="55"/>
      <c r="AP272" s="306">
        <v>0</v>
      </c>
      <c r="AQ272" s="60">
        <f t="shared" si="49"/>
        <v>314652.96000000002</v>
      </c>
      <c r="AR272" s="60">
        <f t="shared" si="48"/>
        <v>314652.96000000002</v>
      </c>
      <c r="AS272" s="63">
        <f t="shared" si="50"/>
        <v>20.000000254248366</v>
      </c>
      <c r="AT272" s="60" t="s">
        <v>425</v>
      </c>
      <c r="AU272" s="64" t="s">
        <v>173</v>
      </c>
      <c r="AV272" s="53">
        <v>13</v>
      </c>
      <c r="AW272" s="53">
        <v>229</v>
      </c>
      <c r="AX272" s="53"/>
      <c r="AY272" s="53"/>
      <c r="AZ272" s="53">
        <v>13</v>
      </c>
      <c r="BA272" s="53"/>
      <c r="BB272" s="53"/>
      <c r="BC272" s="53">
        <v>1</v>
      </c>
      <c r="BD272" s="53"/>
      <c r="BE272" s="53"/>
      <c r="BF272" s="53"/>
      <c r="BG272" s="53"/>
      <c r="BH272" s="53"/>
      <c r="BI272" s="53">
        <v>4</v>
      </c>
      <c r="BJ272" s="53"/>
      <c r="BK272" s="53"/>
      <c r="BL272" s="53">
        <v>1</v>
      </c>
      <c r="BM272" s="53">
        <v>100</v>
      </c>
      <c r="BN272" s="53">
        <v>5</v>
      </c>
      <c r="BO272" s="53"/>
      <c r="BP272" s="53">
        <v>4</v>
      </c>
      <c r="BQ272" s="53"/>
      <c r="BR272" s="53"/>
    </row>
    <row r="273" spans="1:70" s="50" customFormat="1" ht="60">
      <c r="A273" s="53">
        <v>272</v>
      </c>
      <c r="B273" s="310" t="s">
        <v>12</v>
      </c>
      <c r="C273" s="53" t="s">
        <v>1312</v>
      </c>
      <c r="D273" s="3" t="s">
        <v>1899</v>
      </c>
      <c r="E273" s="147">
        <v>13452066</v>
      </c>
      <c r="F273" s="3" t="s">
        <v>1900</v>
      </c>
      <c r="G273" s="3" t="s">
        <v>1906</v>
      </c>
      <c r="H273" s="3" t="s">
        <v>1907</v>
      </c>
      <c r="I273" s="3">
        <v>9857840858</v>
      </c>
      <c r="J273" s="321" t="s">
        <v>1903</v>
      </c>
      <c r="K273" s="147">
        <v>17</v>
      </c>
      <c r="L273" s="147" t="s">
        <v>1889</v>
      </c>
      <c r="M273" s="147" t="s">
        <v>1402</v>
      </c>
      <c r="N273" s="147">
        <v>2</v>
      </c>
      <c r="O273" s="3" t="s">
        <v>1403</v>
      </c>
      <c r="P273" s="3" t="s">
        <v>1403</v>
      </c>
      <c r="Q273" s="3" t="s">
        <v>9</v>
      </c>
      <c r="R273" s="3">
        <v>11104434.359999999</v>
      </c>
      <c r="S273" s="3">
        <v>4604965.5</v>
      </c>
      <c r="T273" s="3">
        <v>3683972.4</v>
      </c>
      <c r="U273" s="3">
        <v>920993.1</v>
      </c>
      <c r="V273" s="3">
        <v>6499468.8600000003</v>
      </c>
      <c r="W273" s="61">
        <f t="shared" si="42"/>
        <v>5</v>
      </c>
      <c r="X273" s="61">
        <f t="shared" si="43"/>
        <v>4</v>
      </c>
      <c r="Y273" s="61">
        <f t="shared" si="44"/>
        <v>1</v>
      </c>
      <c r="Z273" s="3">
        <v>0</v>
      </c>
      <c r="AA273" s="3">
        <v>0</v>
      </c>
      <c r="AB273" s="3">
        <v>0</v>
      </c>
      <c r="AC273" s="3">
        <v>0</v>
      </c>
      <c r="AD273" s="3">
        <v>4</v>
      </c>
      <c r="AE273" s="3">
        <v>1</v>
      </c>
      <c r="AF273" s="75"/>
      <c r="AG273" s="75"/>
      <c r="AH273" s="75"/>
      <c r="AI273" s="75"/>
      <c r="AJ273" s="57"/>
      <c r="AK273" s="57"/>
      <c r="AL273" s="57"/>
      <c r="AM273" s="55"/>
      <c r="AN273" s="55"/>
      <c r="AO273" s="55"/>
      <c r="AP273" s="306">
        <v>0</v>
      </c>
      <c r="AQ273" s="60">
        <f t="shared" si="49"/>
        <v>0</v>
      </c>
      <c r="AR273" s="60">
        <f t="shared" si="48"/>
        <v>0</v>
      </c>
      <c r="AS273" s="63">
        <f t="shared" si="50"/>
        <v>0</v>
      </c>
      <c r="AT273" s="60" t="s">
        <v>425</v>
      </c>
      <c r="AU273" s="64"/>
      <c r="AV273" s="53"/>
      <c r="AW273" s="53">
        <v>207</v>
      </c>
      <c r="AX273" s="53"/>
      <c r="AY273" s="53"/>
      <c r="AZ273" s="53"/>
      <c r="BA273" s="53"/>
      <c r="BB273" s="53">
        <v>2</v>
      </c>
      <c r="BC273" s="53"/>
      <c r="BD273" s="53"/>
      <c r="BE273" s="53"/>
      <c r="BF273" s="53"/>
      <c r="BG273" s="53"/>
      <c r="BH273" s="53"/>
      <c r="BI273" s="53">
        <v>1</v>
      </c>
      <c r="BJ273" s="53"/>
      <c r="BK273" s="53"/>
      <c r="BL273" s="53"/>
      <c r="BM273" s="53"/>
      <c r="BN273" s="53"/>
      <c r="BO273" s="53"/>
      <c r="BP273" s="53">
        <v>1</v>
      </c>
      <c r="BQ273" s="53"/>
      <c r="BR273" s="53"/>
    </row>
    <row r="274" spans="1:70" s="50" customFormat="1" ht="30">
      <c r="A274" s="53">
        <v>273</v>
      </c>
      <c r="B274" s="310" t="s">
        <v>12</v>
      </c>
      <c r="C274" s="53" t="s">
        <v>1312</v>
      </c>
      <c r="D274" s="3" t="s">
        <v>2065</v>
      </c>
      <c r="E274" s="147">
        <v>13453067</v>
      </c>
      <c r="F274" s="3" t="s">
        <v>2066</v>
      </c>
      <c r="G274" s="3" t="s">
        <v>2067</v>
      </c>
      <c r="H274" s="3" t="s">
        <v>2068</v>
      </c>
      <c r="I274" s="3">
        <v>82562553</v>
      </c>
      <c r="J274" s="321" t="s">
        <v>2043</v>
      </c>
      <c r="K274" s="147">
        <v>12</v>
      </c>
      <c r="L274" s="147" t="s">
        <v>2056</v>
      </c>
      <c r="M274" s="147" t="s">
        <v>1402</v>
      </c>
      <c r="N274" s="3">
        <v>3</v>
      </c>
      <c r="O274" s="3" t="s">
        <v>61</v>
      </c>
      <c r="P274" s="3" t="s">
        <v>61</v>
      </c>
      <c r="Q274" s="54" t="s">
        <v>36</v>
      </c>
      <c r="R274" s="3">
        <v>21902990</v>
      </c>
      <c r="S274" s="3">
        <v>6780285.5999999996</v>
      </c>
      <c r="T274" s="3">
        <v>5424228.4800000004</v>
      </c>
      <c r="U274" s="3">
        <v>1356057.12</v>
      </c>
      <c r="V274" s="3">
        <v>15122704.4</v>
      </c>
      <c r="W274" s="61">
        <f t="shared" si="42"/>
        <v>1</v>
      </c>
      <c r="X274" s="61">
        <f t="shared" si="43"/>
        <v>1</v>
      </c>
      <c r="Y274" s="61">
        <f t="shared" si="44"/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1</v>
      </c>
      <c r="AE274" s="3">
        <v>0</v>
      </c>
      <c r="AF274" s="75"/>
      <c r="AG274" s="75" t="s">
        <v>198</v>
      </c>
      <c r="AH274" s="308">
        <v>42801</v>
      </c>
      <c r="AI274" s="3">
        <v>1356057.12</v>
      </c>
      <c r="AJ274" s="57"/>
      <c r="AK274" s="57"/>
      <c r="AL274" s="57"/>
      <c r="AM274" s="55"/>
      <c r="AN274" s="55"/>
      <c r="AO274" s="55"/>
      <c r="AP274" s="306"/>
      <c r="AQ274" s="60">
        <f t="shared" si="49"/>
        <v>1356057.12</v>
      </c>
      <c r="AR274" s="60">
        <f t="shared" si="48"/>
        <v>1356057.12</v>
      </c>
      <c r="AS274" s="63">
        <f t="shared" si="50"/>
        <v>20.000000000000004</v>
      </c>
      <c r="AT274" s="60" t="s">
        <v>425</v>
      </c>
      <c r="AU274" s="64" t="s">
        <v>173</v>
      </c>
      <c r="AV274" s="53">
        <v>40</v>
      </c>
      <c r="AW274" s="53">
        <v>300</v>
      </c>
      <c r="AX274" s="53"/>
      <c r="AY274" s="53"/>
      <c r="AZ274" s="53"/>
      <c r="BA274" s="53"/>
      <c r="BB274" s="53"/>
      <c r="BC274" s="53"/>
      <c r="BD274" s="53">
        <v>1</v>
      </c>
      <c r="BE274" s="53"/>
      <c r="BF274" s="53"/>
      <c r="BG274" s="53">
        <v>1</v>
      </c>
      <c r="BH274" s="53"/>
      <c r="BI274" s="53">
        <v>1</v>
      </c>
      <c r="BJ274" s="53"/>
      <c r="BK274" s="53"/>
      <c r="BL274" s="53">
        <v>2</v>
      </c>
      <c r="BM274" s="53"/>
      <c r="BN274" s="53"/>
      <c r="BO274" s="53"/>
      <c r="BP274" s="53">
        <v>1</v>
      </c>
      <c r="BQ274" s="53"/>
      <c r="BR274" s="53"/>
    </row>
    <row r="275" spans="1:70" s="50" customFormat="1" ht="45">
      <c r="A275" s="53">
        <v>274</v>
      </c>
      <c r="B275" s="310" t="s">
        <v>12</v>
      </c>
      <c r="C275" s="53" t="s">
        <v>1312</v>
      </c>
      <c r="D275" s="3" t="s">
        <v>2069</v>
      </c>
      <c r="E275" s="147">
        <v>13453068</v>
      </c>
      <c r="F275" s="3" t="s">
        <v>2070</v>
      </c>
      <c r="G275" s="3" t="s">
        <v>2071</v>
      </c>
      <c r="H275" s="3" t="s">
        <v>2072</v>
      </c>
      <c r="I275" s="3">
        <v>9855057346</v>
      </c>
      <c r="J275" s="321" t="s">
        <v>2073</v>
      </c>
      <c r="K275" s="147">
        <v>12</v>
      </c>
      <c r="L275" s="147" t="s">
        <v>2074</v>
      </c>
      <c r="M275" s="147" t="s">
        <v>1402</v>
      </c>
      <c r="N275" s="3">
        <v>3</v>
      </c>
      <c r="O275" s="3" t="s">
        <v>38</v>
      </c>
      <c r="P275" s="3" t="s">
        <v>1404</v>
      </c>
      <c r="Q275" s="54" t="s">
        <v>36</v>
      </c>
      <c r="R275" s="3">
        <v>48129163.909999996</v>
      </c>
      <c r="S275" s="3">
        <v>9983131.2899999991</v>
      </c>
      <c r="T275" s="3">
        <v>7986505.0300000003</v>
      </c>
      <c r="U275" s="3">
        <v>1996626.26</v>
      </c>
      <c r="V275" s="3">
        <v>38146032.619999997</v>
      </c>
      <c r="W275" s="61">
        <f t="shared" si="42"/>
        <v>3</v>
      </c>
      <c r="X275" s="61">
        <f t="shared" si="43"/>
        <v>3</v>
      </c>
      <c r="Y275" s="61">
        <f t="shared" si="44"/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3</v>
      </c>
      <c r="AE275" s="3">
        <v>0</v>
      </c>
      <c r="AF275" s="75"/>
      <c r="AG275" s="75" t="s">
        <v>198</v>
      </c>
      <c r="AH275" s="308">
        <v>42722</v>
      </c>
      <c r="AI275" s="3">
        <v>1996626.26</v>
      </c>
      <c r="AJ275" s="57"/>
      <c r="AK275" s="57"/>
      <c r="AL275" s="57"/>
      <c r="AM275" s="55"/>
      <c r="AN275" s="55"/>
      <c r="AO275" s="55"/>
      <c r="AP275" s="306"/>
      <c r="AQ275" s="60">
        <f t="shared" si="49"/>
        <v>1996626.26</v>
      </c>
      <c r="AR275" s="60">
        <f t="shared" si="48"/>
        <v>1996626.26</v>
      </c>
      <c r="AS275" s="63">
        <f t="shared" si="50"/>
        <v>20.000000020033795</v>
      </c>
      <c r="AT275" s="60" t="s">
        <v>425</v>
      </c>
      <c r="AU275" s="64" t="s">
        <v>173</v>
      </c>
      <c r="AV275" s="53">
        <v>190</v>
      </c>
      <c r="AW275" s="53"/>
      <c r="AX275" s="53"/>
      <c r="AY275" s="53"/>
      <c r="AZ275" s="53"/>
      <c r="BA275" s="53"/>
      <c r="BB275" s="53"/>
      <c r="BC275" s="53"/>
      <c r="BD275" s="53">
        <v>1</v>
      </c>
      <c r="BE275" s="53">
        <v>500</v>
      </c>
      <c r="BF275" s="53"/>
      <c r="BG275" s="53">
        <v>1</v>
      </c>
      <c r="BH275" s="53"/>
      <c r="BI275" s="53"/>
      <c r="BJ275" s="53"/>
      <c r="BK275" s="53"/>
      <c r="BL275" s="53">
        <v>2</v>
      </c>
      <c r="BM275" s="53"/>
      <c r="BN275" s="53"/>
      <c r="BO275" s="53"/>
      <c r="BP275" s="53"/>
      <c r="BQ275" s="53"/>
      <c r="BR275" s="53"/>
    </row>
    <row r="276" spans="1:70" s="50" customFormat="1" ht="30">
      <c r="A276" s="53">
        <v>275</v>
      </c>
      <c r="B276" s="310" t="s">
        <v>12</v>
      </c>
      <c r="C276" s="53" t="s">
        <v>1312</v>
      </c>
      <c r="D276" s="3" t="s">
        <v>2088</v>
      </c>
      <c r="E276" s="147">
        <v>13453069</v>
      </c>
      <c r="F276" s="3" t="s">
        <v>2089</v>
      </c>
      <c r="G276" s="3" t="s">
        <v>2090</v>
      </c>
      <c r="H276" s="3" t="s">
        <v>2091</v>
      </c>
      <c r="I276" s="3">
        <v>9857820902</v>
      </c>
      <c r="J276" s="321" t="s">
        <v>2092</v>
      </c>
      <c r="K276" s="147">
        <v>12</v>
      </c>
      <c r="L276" s="147" t="s">
        <v>2093</v>
      </c>
      <c r="M276" s="147" t="s">
        <v>1402</v>
      </c>
      <c r="N276" s="3">
        <v>3</v>
      </c>
      <c r="O276" s="3" t="s">
        <v>45</v>
      </c>
      <c r="P276" s="3" t="s">
        <v>45</v>
      </c>
      <c r="Q276" s="54" t="s">
        <v>36</v>
      </c>
      <c r="R276" s="3">
        <v>38188667.409999996</v>
      </c>
      <c r="S276" s="3">
        <v>9895088.5899999999</v>
      </c>
      <c r="T276" s="3">
        <v>7916070.8700000001</v>
      </c>
      <c r="U276" s="3">
        <v>1979017.72</v>
      </c>
      <c r="V276" s="3">
        <v>28293578.82</v>
      </c>
      <c r="W276" s="61">
        <f t="shared" si="42"/>
        <v>3</v>
      </c>
      <c r="X276" s="61">
        <f t="shared" si="43"/>
        <v>2</v>
      </c>
      <c r="Y276" s="61">
        <f t="shared" si="44"/>
        <v>1</v>
      </c>
      <c r="Z276" s="3">
        <v>0</v>
      </c>
      <c r="AA276" s="3">
        <v>0</v>
      </c>
      <c r="AB276" s="3">
        <v>0</v>
      </c>
      <c r="AC276" s="3">
        <v>0</v>
      </c>
      <c r="AD276" s="3">
        <v>2</v>
      </c>
      <c r="AE276" s="3">
        <v>1</v>
      </c>
      <c r="AF276" s="75"/>
      <c r="AG276" s="75"/>
      <c r="AH276" s="75"/>
      <c r="AI276" s="75"/>
      <c r="AJ276" s="57"/>
      <c r="AK276" s="57"/>
      <c r="AL276" s="57"/>
      <c r="AM276" s="55"/>
      <c r="AN276" s="55"/>
      <c r="AO276" s="55"/>
      <c r="AP276" s="306"/>
      <c r="AQ276" s="60">
        <f t="shared" si="49"/>
        <v>0</v>
      </c>
      <c r="AR276" s="60">
        <f t="shared" si="48"/>
        <v>0</v>
      </c>
      <c r="AS276" s="63">
        <f t="shared" si="50"/>
        <v>0</v>
      </c>
      <c r="AT276" s="60" t="s">
        <v>425</v>
      </c>
      <c r="AU276" s="64" t="s">
        <v>173</v>
      </c>
      <c r="AV276" s="53">
        <v>20</v>
      </c>
      <c r="AW276" s="53">
        <v>122</v>
      </c>
      <c r="AX276" s="53"/>
      <c r="AY276" s="53"/>
      <c r="AZ276" s="53"/>
      <c r="BA276" s="53"/>
      <c r="BB276" s="53"/>
      <c r="BC276" s="53"/>
      <c r="BD276" s="53">
        <v>1</v>
      </c>
      <c r="BE276" s="53"/>
      <c r="BF276" s="53"/>
      <c r="BG276" s="53">
        <v>1</v>
      </c>
      <c r="BH276" s="53"/>
      <c r="BI276" s="53"/>
      <c r="BJ276" s="53"/>
      <c r="BK276" s="53"/>
      <c r="BL276" s="53"/>
      <c r="BM276" s="53"/>
      <c r="BN276" s="53"/>
      <c r="BO276" s="53"/>
      <c r="BP276" s="53"/>
      <c r="BQ276" s="53"/>
      <c r="BR276" s="53"/>
    </row>
    <row r="277" spans="1:70" s="50" customFormat="1" ht="30">
      <c r="A277" s="53">
        <v>276</v>
      </c>
      <c r="B277" s="310" t="s">
        <v>12</v>
      </c>
      <c r="C277" s="53" t="s">
        <v>1312</v>
      </c>
      <c r="D277" s="3" t="s">
        <v>2094</v>
      </c>
      <c r="E277" s="147">
        <v>13453070</v>
      </c>
      <c r="F277" s="3" t="s">
        <v>2108</v>
      </c>
      <c r="G277" s="3" t="s">
        <v>2095</v>
      </c>
      <c r="H277" s="3" t="s">
        <v>487</v>
      </c>
      <c r="I277" s="3" t="s">
        <v>2096</v>
      </c>
      <c r="J277" s="321" t="s">
        <v>2097</v>
      </c>
      <c r="K277" s="147">
        <v>12</v>
      </c>
      <c r="L277" s="147" t="s">
        <v>2098</v>
      </c>
      <c r="M277" s="147" t="s">
        <v>1227</v>
      </c>
      <c r="N277" s="3">
        <v>3</v>
      </c>
      <c r="O277" s="3" t="s">
        <v>1403</v>
      </c>
      <c r="P277" s="3" t="s">
        <v>1403</v>
      </c>
      <c r="Q277" s="3" t="s">
        <v>107</v>
      </c>
      <c r="R277" s="3">
        <v>9432552</v>
      </c>
      <c r="S277" s="3">
        <v>3204933.7</v>
      </c>
      <c r="T277" s="3">
        <v>2563946.96</v>
      </c>
      <c r="U277" s="3">
        <v>640986.74</v>
      </c>
      <c r="V277" s="3">
        <v>6227618.2999999998</v>
      </c>
      <c r="W277" s="61">
        <v>18</v>
      </c>
      <c r="X277" s="61">
        <v>18</v>
      </c>
      <c r="Y277" s="61">
        <f t="shared" si="44"/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18</v>
      </c>
      <c r="AE277" s="3">
        <v>0</v>
      </c>
      <c r="AF277" s="75"/>
      <c r="AG277" s="75"/>
      <c r="AH277" s="75"/>
      <c r="AI277" s="75"/>
      <c r="AJ277" s="57"/>
      <c r="AK277" s="57"/>
      <c r="AL277" s="57"/>
      <c r="AM277" s="55"/>
      <c r="AN277" s="55"/>
      <c r="AO277" s="55"/>
      <c r="AP277" s="306"/>
      <c r="AQ277" s="60">
        <f t="shared" si="49"/>
        <v>0</v>
      </c>
      <c r="AR277" s="60">
        <f t="shared" si="48"/>
        <v>0</v>
      </c>
      <c r="AS277" s="63">
        <f t="shared" si="50"/>
        <v>0</v>
      </c>
      <c r="AT277" s="60" t="s">
        <v>425</v>
      </c>
      <c r="AU277" s="64" t="s">
        <v>173</v>
      </c>
      <c r="AV277" s="53">
        <v>100</v>
      </c>
      <c r="AW277" s="53"/>
      <c r="AX277" s="53"/>
      <c r="AY277" s="53"/>
      <c r="AZ277" s="53"/>
      <c r="BA277" s="53"/>
      <c r="BB277" s="53"/>
      <c r="BC277" s="53">
        <v>1</v>
      </c>
      <c r="BD277" s="53"/>
      <c r="BE277" s="53"/>
      <c r="BF277" s="53"/>
      <c r="BG277" s="53"/>
      <c r="BH277" s="53"/>
      <c r="BI277" s="53"/>
      <c r="BJ277" s="53"/>
      <c r="BK277" s="53"/>
      <c r="BL277" s="53">
        <v>1</v>
      </c>
      <c r="BM277" s="53"/>
      <c r="BN277" s="53"/>
      <c r="BO277" s="53"/>
      <c r="BP277" s="53"/>
      <c r="BQ277" s="53"/>
      <c r="BR277" s="53"/>
    </row>
    <row r="278" spans="1:70" s="50" customFormat="1" ht="30">
      <c r="A278" s="53">
        <v>277</v>
      </c>
      <c r="B278" s="310" t="s">
        <v>12</v>
      </c>
      <c r="C278" s="53" t="s">
        <v>2178</v>
      </c>
      <c r="D278" s="3" t="s">
        <v>2192</v>
      </c>
      <c r="E278" s="147">
        <v>13552071</v>
      </c>
      <c r="F278" s="3" t="s">
        <v>2193</v>
      </c>
      <c r="G278" s="3" t="s">
        <v>2194</v>
      </c>
      <c r="H278" s="3" t="s">
        <v>2195</v>
      </c>
      <c r="I278" s="3">
        <v>9847858207</v>
      </c>
      <c r="J278" s="321" t="s">
        <v>2196</v>
      </c>
      <c r="K278" s="147">
        <v>10</v>
      </c>
      <c r="L278" s="147" t="s">
        <v>2103</v>
      </c>
      <c r="M278" s="147" t="s">
        <v>1212</v>
      </c>
      <c r="N278" s="147">
        <v>2</v>
      </c>
      <c r="O278" s="3" t="s">
        <v>26</v>
      </c>
      <c r="P278" s="310" t="s">
        <v>26</v>
      </c>
      <c r="Q278" s="3" t="s">
        <v>9</v>
      </c>
      <c r="R278" s="3">
        <v>4012264</v>
      </c>
      <c r="S278" s="3">
        <v>1488108.8</v>
      </c>
      <c r="T278" s="3">
        <v>1190487</v>
      </c>
      <c r="U278" s="3">
        <v>297621.8</v>
      </c>
      <c r="V278" s="3">
        <v>2524155.2000000002</v>
      </c>
      <c r="W278" s="3">
        <v>21</v>
      </c>
      <c r="X278" s="3">
        <v>0</v>
      </c>
      <c r="Y278" s="3">
        <v>21</v>
      </c>
      <c r="Z278" s="3">
        <v>0</v>
      </c>
      <c r="AA278" s="3">
        <v>6</v>
      </c>
      <c r="AB278" s="3">
        <v>0</v>
      </c>
      <c r="AC278" s="3">
        <v>2</v>
      </c>
      <c r="AD278" s="3">
        <v>0</v>
      </c>
      <c r="AE278" s="3">
        <v>13</v>
      </c>
      <c r="AF278" s="75">
        <v>3</v>
      </c>
      <c r="AG278" s="75" t="s">
        <v>198</v>
      </c>
      <c r="AH278" s="308">
        <v>42801</v>
      </c>
      <c r="AI278" s="3">
        <v>297621.8</v>
      </c>
      <c r="AJ278" s="57"/>
      <c r="AK278" s="57"/>
      <c r="AL278" s="57"/>
      <c r="AM278" s="55"/>
      <c r="AN278" s="55"/>
      <c r="AO278" s="55"/>
      <c r="AP278" s="306"/>
      <c r="AQ278" s="60">
        <f t="shared" si="49"/>
        <v>297621.8</v>
      </c>
      <c r="AR278" s="60">
        <f t="shared" si="48"/>
        <v>297621.8</v>
      </c>
      <c r="AS278" s="63">
        <f t="shared" si="50"/>
        <v>20.000002687975503</v>
      </c>
      <c r="AT278" s="60" t="s">
        <v>425</v>
      </c>
      <c r="AU278" s="64" t="s">
        <v>174</v>
      </c>
      <c r="AV278" s="53">
        <v>300</v>
      </c>
      <c r="AW278" s="53">
        <v>11</v>
      </c>
      <c r="AX278" s="53"/>
      <c r="AY278" s="53"/>
      <c r="AZ278" s="53"/>
      <c r="BA278" s="53"/>
      <c r="BB278" s="53"/>
      <c r="BC278" s="53">
        <v>1</v>
      </c>
      <c r="BD278" s="53"/>
      <c r="BE278" s="53"/>
      <c r="BF278" s="53"/>
      <c r="BG278" s="53"/>
      <c r="BH278" s="53"/>
      <c r="BI278" s="53"/>
      <c r="BJ278" s="53"/>
      <c r="BK278" s="53"/>
      <c r="BL278" s="53">
        <v>1</v>
      </c>
      <c r="BM278" s="53"/>
      <c r="BN278" s="53"/>
      <c r="BO278" s="53"/>
      <c r="BP278" s="53"/>
      <c r="BQ278" s="53"/>
      <c r="BR278" s="53"/>
    </row>
    <row r="279" spans="1:70" s="50" customFormat="1" ht="30">
      <c r="A279" s="53">
        <v>278</v>
      </c>
      <c r="B279" s="310" t="s">
        <v>12</v>
      </c>
      <c r="C279" s="53" t="s">
        <v>2178</v>
      </c>
      <c r="D279" s="3" t="s">
        <v>2197</v>
      </c>
      <c r="E279" s="147">
        <v>13552072</v>
      </c>
      <c r="F279" s="3" t="s">
        <v>2198</v>
      </c>
      <c r="G279" s="3" t="s">
        <v>2199</v>
      </c>
      <c r="H279" s="3" t="s">
        <v>2200</v>
      </c>
      <c r="I279" s="3">
        <v>9822849495</v>
      </c>
      <c r="J279" s="321" t="s">
        <v>2201</v>
      </c>
      <c r="K279" s="147">
        <v>10</v>
      </c>
      <c r="L279" s="147" t="s">
        <v>2045</v>
      </c>
      <c r="M279" s="147" t="s">
        <v>1212</v>
      </c>
      <c r="N279" s="147">
        <v>2</v>
      </c>
      <c r="O279" s="3" t="s">
        <v>1403</v>
      </c>
      <c r="P279" s="310" t="s">
        <v>1403</v>
      </c>
      <c r="Q279" s="3" t="s">
        <v>9</v>
      </c>
      <c r="R279" s="3">
        <v>4325564.04</v>
      </c>
      <c r="S279" s="3">
        <v>1879932.02</v>
      </c>
      <c r="T279" s="3">
        <v>1503945.62</v>
      </c>
      <c r="U279" s="3">
        <v>375986.4</v>
      </c>
      <c r="V279" s="3">
        <v>2445632.02</v>
      </c>
      <c r="W279" s="3">
        <v>40</v>
      </c>
      <c r="X279" s="3">
        <v>4</v>
      </c>
      <c r="Y279" s="3">
        <v>36</v>
      </c>
      <c r="Z279" s="3">
        <v>1</v>
      </c>
      <c r="AA279" s="3">
        <v>6</v>
      </c>
      <c r="AB279" s="3">
        <v>2</v>
      </c>
      <c r="AC279" s="3">
        <v>3</v>
      </c>
      <c r="AD279" s="3">
        <v>1</v>
      </c>
      <c r="AE279" s="3">
        <v>27</v>
      </c>
      <c r="AF279" s="75">
        <v>3</v>
      </c>
      <c r="AG279" s="75" t="s">
        <v>198</v>
      </c>
      <c r="AH279" s="308">
        <v>42801</v>
      </c>
      <c r="AI279" s="3">
        <v>375986.4</v>
      </c>
      <c r="AJ279" s="57"/>
      <c r="AK279" s="57"/>
      <c r="AL279" s="57"/>
      <c r="AM279" s="55"/>
      <c r="AN279" s="55"/>
      <c r="AO279" s="55"/>
      <c r="AP279" s="306"/>
      <c r="AQ279" s="60">
        <f t="shared" si="49"/>
        <v>375986.4</v>
      </c>
      <c r="AR279" s="60">
        <f t="shared" si="48"/>
        <v>375986.4</v>
      </c>
      <c r="AS279" s="63">
        <f t="shared" si="50"/>
        <v>19.999999787226351</v>
      </c>
      <c r="AT279" s="60" t="s">
        <v>425</v>
      </c>
      <c r="AU279" s="64"/>
      <c r="AV279" s="53"/>
      <c r="AW279" s="53"/>
      <c r="AX279" s="53"/>
      <c r="AY279" s="53"/>
      <c r="AZ279" s="53"/>
      <c r="BA279" s="53">
        <v>40</v>
      </c>
      <c r="BB279" s="53"/>
      <c r="BC279" s="53">
        <v>1</v>
      </c>
      <c r="BD279" s="53"/>
      <c r="BE279" s="53"/>
      <c r="BF279" s="53"/>
      <c r="BG279" s="53"/>
      <c r="BH279" s="53"/>
      <c r="BI279" s="53"/>
      <c r="BJ279" s="53"/>
      <c r="BK279" s="53"/>
      <c r="BL279" s="53">
        <v>1</v>
      </c>
      <c r="BM279" s="53">
        <v>80</v>
      </c>
      <c r="BN279" s="53">
        <v>4</v>
      </c>
      <c r="BO279" s="53"/>
      <c r="BP279" s="53"/>
      <c r="BQ279" s="53"/>
      <c r="BR279" s="53">
        <v>1</v>
      </c>
    </row>
    <row r="280" spans="1:70" ht="30">
      <c r="A280" s="53">
        <v>279</v>
      </c>
      <c r="B280" s="310" t="s">
        <v>12</v>
      </c>
      <c r="C280" s="53" t="s">
        <v>2178</v>
      </c>
      <c r="D280" s="310" t="s">
        <v>2269</v>
      </c>
      <c r="E280" s="311">
        <v>13552073</v>
      </c>
      <c r="F280" s="310" t="s">
        <v>2270</v>
      </c>
      <c r="G280" s="310" t="s">
        <v>2271</v>
      </c>
      <c r="H280" s="310" t="s">
        <v>2272</v>
      </c>
      <c r="I280" s="310">
        <v>9847824677</v>
      </c>
      <c r="J280" s="321" t="s">
        <v>2239</v>
      </c>
      <c r="K280" s="147">
        <v>10</v>
      </c>
      <c r="L280" s="147" t="s">
        <v>2250</v>
      </c>
      <c r="M280" s="311" t="s">
        <v>1227</v>
      </c>
      <c r="N280" s="310">
        <v>2</v>
      </c>
      <c r="O280" s="310" t="s">
        <v>45</v>
      </c>
      <c r="P280" s="310" t="s">
        <v>1518</v>
      </c>
      <c r="Q280" s="310" t="s">
        <v>1405</v>
      </c>
      <c r="R280" s="310">
        <v>7967832.7800000003</v>
      </c>
      <c r="S280" s="310">
        <v>2142566.39</v>
      </c>
      <c r="T280" s="310">
        <v>1714053.11</v>
      </c>
      <c r="U280" s="310">
        <v>428513.28000000003</v>
      </c>
      <c r="V280" s="310">
        <v>5825266.3899999997</v>
      </c>
      <c r="W280" s="310">
        <v>34</v>
      </c>
      <c r="X280" s="310">
        <v>29</v>
      </c>
      <c r="Y280" s="310">
        <v>5</v>
      </c>
      <c r="Z280" s="310">
        <v>0</v>
      </c>
      <c r="AA280" s="310">
        <v>0</v>
      </c>
      <c r="AB280" s="310">
        <v>28</v>
      </c>
      <c r="AC280" s="310">
        <v>5</v>
      </c>
      <c r="AD280" s="310">
        <v>1</v>
      </c>
      <c r="AE280" s="310">
        <v>0</v>
      </c>
      <c r="AF280" s="75"/>
      <c r="AG280" s="75" t="s">
        <v>198</v>
      </c>
      <c r="AH280" s="308">
        <v>42827</v>
      </c>
      <c r="AI280" s="3">
        <v>425513.28</v>
      </c>
      <c r="AJ280" s="57"/>
      <c r="AK280" s="57"/>
      <c r="AL280" s="57"/>
      <c r="AP280" s="306"/>
      <c r="AQ280" s="60">
        <f t="shared" si="49"/>
        <v>425513.28</v>
      </c>
      <c r="AR280" s="60">
        <f t="shared" si="48"/>
        <v>425513.28</v>
      </c>
      <c r="AS280" s="63">
        <f t="shared" si="50"/>
        <v>19.859981094914868</v>
      </c>
      <c r="AT280" s="60" t="s">
        <v>425</v>
      </c>
      <c r="AU280" s="64" t="s">
        <v>173</v>
      </c>
      <c r="AV280" s="53">
        <v>13.3</v>
      </c>
      <c r="AW280" s="53">
        <v>162</v>
      </c>
      <c r="BC280" s="53">
        <v>2</v>
      </c>
      <c r="BI280" s="53">
        <v>2</v>
      </c>
      <c r="BL280" s="53">
        <v>1</v>
      </c>
      <c r="BN280" s="53">
        <v>4</v>
      </c>
      <c r="BP280" s="53">
        <v>2</v>
      </c>
      <c r="BR280" s="53">
        <v>1</v>
      </c>
    </row>
    <row r="281" spans="1:70" ht="30">
      <c r="A281" s="53">
        <v>280</v>
      </c>
      <c r="B281" s="310" t="s">
        <v>12</v>
      </c>
      <c r="C281" s="53" t="s">
        <v>2178</v>
      </c>
      <c r="D281" s="310" t="s">
        <v>2273</v>
      </c>
      <c r="E281" s="311">
        <v>13552074</v>
      </c>
      <c r="F281" s="310" t="s">
        <v>2274</v>
      </c>
      <c r="G281" s="310" t="s">
        <v>2275</v>
      </c>
      <c r="H281" s="310" t="s">
        <v>2276</v>
      </c>
      <c r="I281" s="310">
        <v>9847837889</v>
      </c>
      <c r="J281" s="321" t="s">
        <v>2239</v>
      </c>
      <c r="K281" s="147">
        <v>10</v>
      </c>
      <c r="L281" s="147" t="s">
        <v>2250</v>
      </c>
      <c r="M281" s="311" t="s">
        <v>1227</v>
      </c>
      <c r="N281" s="310">
        <v>2</v>
      </c>
      <c r="O281" s="310" t="s">
        <v>1403</v>
      </c>
      <c r="P281" s="310" t="s">
        <v>1403</v>
      </c>
      <c r="Q281" s="310" t="s">
        <v>9</v>
      </c>
      <c r="R281" s="310">
        <v>4842031.8</v>
      </c>
      <c r="S281" s="310">
        <v>1902515.9</v>
      </c>
      <c r="T281" s="310">
        <v>1522012.72</v>
      </c>
      <c r="U281" s="310">
        <v>380503.18</v>
      </c>
      <c r="V281" s="310">
        <v>2939515.9</v>
      </c>
      <c r="W281" s="310">
        <v>40</v>
      </c>
      <c r="X281" s="310">
        <v>0</v>
      </c>
      <c r="Y281" s="310">
        <v>40</v>
      </c>
      <c r="Z281" s="310">
        <v>0</v>
      </c>
      <c r="AA281" s="310">
        <v>14</v>
      </c>
      <c r="AB281" s="310">
        <v>0</v>
      </c>
      <c r="AC281" s="310">
        <v>12</v>
      </c>
      <c r="AD281" s="310">
        <v>0</v>
      </c>
      <c r="AE281" s="310">
        <v>14</v>
      </c>
      <c r="AF281" s="75"/>
      <c r="AG281" s="75" t="s">
        <v>198</v>
      </c>
      <c r="AH281" s="308">
        <v>42824</v>
      </c>
      <c r="AI281" s="3">
        <v>380503.2</v>
      </c>
      <c r="AJ281" s="57"/>
      <c r="AK281" s="57"/>
      <c r="AL281" s="57"/>
      <c r="AP281" s="306"/>
      <c r="AQ281" s="60">
        <f t="shared" si="49"/>
        <v>380503.2</v>
      </c>
      <c r="AR281" s="60">
        <f t="shared" si="48"/>
        <v>380503.2</v>
      </c>
      <c r="AS281" s="63">
        <f t="shared" si="50"/>
        <v>20.000001051239575</v>
      </c>
      <c r="AT281" s="60" t="s">
        <v>425</v>
      </c>
      <c r="AU281" s="64" t="s">
        <v>173</v>
      </c>
      <c r="AV281" s="53">
        <v>20</v>
      </c>
      <c r="AW281" s="53">
        <v>110</v>
      </c>
      <c r="BA281" s="53">
        <v>40</v>
      </c>
      <c r="BC281" s="53">
        <v>1</v>
      </c>
      <c r="BI281" s="53">
        <v>1</v>
      </c>
      <c r="BL281" s="53">
        <v>1</v>
      </c>
      <c r="BM281" s="53">
        <v>80</v>
      </c>
      <c r="BN281" s="53">
        <v>2</v>
      </c>
      <c r="BP281" s="53">
        <v>1</v>
      </c>
      <c r="BR281" s="53">
        <v>1</v>
      </c>
    </row>
    <row r="282" spans="1:70" ht="45">
      <c r="A282" s="53">
        <v>281</v>
      </c>
      <c r="B282" s="310" t="s">
        <v>12</v>
      </c>
      <c r="C282" s="53" t="s">
        <v>2178</v>
      </c>
      <c r="D282" s="310" t="s">
        <v>2277</v>
      </c>
      <c r="E282" s="311">
        <v>13552075</v>
      </c>
      <c r="F282" s="310" t="s">
        <v>2278</v>
      </c>
      <c r="G282" s="310" t="s">
        <v>2279</v>
      </c>
      <c r="H282" s="310" t="s">
        <v>2280</v>
      </c>
      <c r="I282" s="310">
        <v>9855059295</v>
      </c>
      <c r="J282" s="321" t="s">
        <v>2281</v>
      </c>
      <c r="K282" s="147">
        <v>10</v>
      </c>
      <c r="L282" s="147" t="s">
        <v>2282</v>
      </c>
      <c r="M282" s="311" t="s">
        <v>1402</v>
      </c>
      <c r="N282" s="310">
        <v>2</v>
      </c>
      <c r="O282" s="3" t="s">
        <v>38</v>
      </c>
      <c r="P282" s="310" t="s">
        <v>2173</v>
      </c>
      <c r="Q282" s="310" t="s">
        <v>1405</v>
      </c>
      <c r="R282" s="310">
        <v>8444994.8000000007</v>
      </c>
      <c r="S282" s="310">
        <v>3173671.5</v>
      </c>
      <c r="T282" s="310">
        <v>2538937.2000000002</v>
      </c>
      <c r="U282" s="310">
        <v>634734.30000000005</v>
      </c>
      <c r="V282" s="310">
        <v>5271323.3</v>
      </c>
      <c r="W282" s="310">
        <v>1</v>
      </c>
      <c r="X282" s="310">
        <v>0</v>
      </c>
      <c r="Y282" s="310">
        <v>1</v>
      </c>
      <c r="Z282" s="310">
        <v>0</v>
      </c>
      <c r="AA282" s="310">
        <v>0</v>
      </c>
      <c r="AB282" s="310">
        <v>0</v>
      </c>
      <c r="AC282" s="310">
        <v>0</v>
      </c>
      <c r="AD282" s="310">
        <v>0</v>
      </c>
      <c r="AE282" s="310">
        <v>1</v>
      </c>
      <c r="AF282" s="75"/>
      <c r="AG282" s="75"/>
      <c r="AH282" s="75"/>
      <c r="AI282" s="75"/>
      <c r="AJ282" s="57"/>
      <c r="AK282" s="57"/>
      <c r="AL282" s="57"/>
      <c r="AP282" s="306"/>
      <c r="AQ282" s="60">
        <f t="shared" si="49"/>
        <v>0</v>
      </c>
      <c r="AR282" s="60">
        <f t="shared" si="48"/>
        <v>0</v>
      </c>
      <c r="AS282" s="63">
        <f t="shared" si="50"/>
        <v>0</v>
      </c>
      <c r="AT282" s="60" t="s">
        <v>425</v>
      </c>
      <c r="AU282" s="64"/>
      <c r="BA282" s="53">
        <v>60</v>
      </c>
      <c r="BB282" s="53">
        <v>3</v>
      </c>
      <c r="BD282" s="53">
        <v>1</v>
      </c>
      <c r="BG282" s="53">
        <v>1</v>
      </c>
      <c r="BI282" s="53">
        <v>1</v>
      </c>
      <c r="BL282" s="53">
        <v>1</v>
      </c>
      <c r="BM282" s="53">
        <v>40</v>
      </c>
      <c r="BN282" s="53">
        <v>1</v>
      </c>
      <c r="BR282" s="53">
        <v>1</v>
      </c>
    </row>
    <row r="283" spans="1:70" ht="30">
      <c r="A283" s="53">
        <v>282</v>
      </c>
      <c r="B283" s="310" t="s">
        <v>12</v>
      </c>
      <c r="C283" s="53" t="s">
        <v>2178</v>
      </c>
      <c r="D283" s="3" t="s">
        <v>2333</v>
      </c>
      <c r="E283" s="147">
        <v>13552076</v>
      </c>
      <c r="F283" s="3" t="s">
        <v>2334</v>
      </c>
      <c r="G283" s="3" t="s">
        <v>2335</v>
      </c>
      <c r="H283" s="3" t="s">
        <v>2336</v>
      </c>
      <c r="I283" s="3">
        <v>9857830132</v>
      </c>
      <c r="J283" s="321" t="s">
        <v>2325</v>
      </c>
      <c r="K283" s="147">
        <v>10</v>
      </c>
      <c r="L283" s="147" t="s">
        <v>2337</v>
      </c>
      <c r="M283" s="147" t="s">
        <v>1402</v>
      </c>
      <c r="N283" s="3">
        <v>2</v>
      </c>
      <c r="O283" s="3" t="s">
        <v>1403</v>
      </c>
      <c r="P283" s="3" t="s">
        <v>1403</v>
      </c>
      <c r="Q283" s="3" t="s">
        <v>9</v>
      </c>
      <c r="R283" s="3">
        <v>8511865.8000000007</v>
      </c>
      <c r="S283" s="3">
        <v>2571955.8199999998</v>
      </c>
      <c r="T283" s="3">
        <v>2057564.66</v>
      </c>
      <c r="U283" s="3">
        <v>514391.16</v>
      </c>
      <c r="V283" s="3">
        <v>5939909.9800000004</v>
      </c>
      <c r="W283" s="3">
        <v>1</v>
      </c>
      <c r="X283" s="3">
        <v>1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1</v>
      </c>
      <c r="AE283" s="3">
        <v>0</v>
      </c>
      <c r="AF283" s="3">
        <v>2</v>
      </c>
      <c r="AG283" s="75"/>
      <c r="AH283" s="75"/>
      <c r="AI283" s="75"/>
      <c r="AJ283" s="57"/>
      <c r="AK283" s="57"/>
      <c r="AL283" s="57"/>
      <c r="AP283" s="306"/>
      <c r="AQ283" s="60">
        <f t="shared" si="49"/>
        <v>0</v>
      </c>
      <c r="AR283" s="60">
        <f t="shared" si="48"/>
        <v>0</v>
      </c>
      <c r="AS283" s="63">
        <f t="shared" si="50"/>
        <v>0</v>
      </c>
      <c r="AT283" s="60" t="s">
        <v>425</v>
      </c>
      <c r="AU283" s="64" t="s">
        <v>173</v>
      </c>
      <c r="AV283" s="53">
        <v>3</v>
      </c>
      <c r="AW283" s="53">
        <v>232</v>
      </c>
      <c r="AZ283" s="53">
        <v>3</v>
      </c>
      <c r="BB283" s="53">
        <v>2</v>
      </c>
      <c r="BI283" s="53">
        <v>1</v>
      </c>
      <c r="BL283" s="53">
        <v>1</v>
      </c>
      <c r="BM283" s="53">
        <v>50</v>
      </c>
      <c r="BN283" s="53">
        <v>1</v>
      </c>
      <c r="BR283" s="53">
        <v>1</v>
      </c>
    </row>
    <row r="284" spans="1:70" ht="30">
      <c r="A284" s="53">
        <v>283</v>
      </c>
      <c r="B284" s="310" t="s">
        <v>12</v>
      </c>
      <c r="C284" s="53" t="s">
        <v>2178</v>
      </c>
      <c r="D284" s="3" t="s">
        <v>2582</v>
      </c>
      <c r="E284" s="147">
        <v>13552077</v>
      </c>
      <c r="F284" s="3" t="s">
        <v>2583</v>
      </c>
      <c r="G284" s="3" t="s">
        <v>2584</v>
      </c>
      <c r="H284" s="3" t="s">
        <v>2585</v>
      </c>
      <c r="I284" s="3">
        <v>9847837904</v>
      </c>
      <c r="J284" s="321" t="s">
        <v>2447</v>
      </c>
      <c r="K284" s="147">
        <v>9</v>
      </c>
      <c r="L284" s="147" t="s">
        <v>2581</v>
      </c>
      <c r="M284" s="147" t="s">
        <v>1402</v>
      </c>
      <c r="N284" s="3">
        <v>2</v>
      </c>
      <c r="O284" s="3" t="s">
        <v>1403</v>
      </c>
      <c r="P284" s="3" t="s">
        <v>1403</v>
      </c>
      <c r="Q284" s="3" t="s">
        <v>9</v>
      </c>
      <c r="R284" s="3">
        <v>4484336.28</v>
      </c>
      <c r="S284" s="3">
        <v>1835146.04</v>
      </c>
      <c r="T284" s="3">
        <v>1468116.83</v>
      </c>
      <c r="U284" s="3">
        <v>367029.21</v>
      </c>
      <c r="V284" s="3">
        <v>2649190.2400000002</v>
      </c>
      <c r="W284" s="3">
        <v>1</v>
      </c>
      <c r="X284" s="3">
        <v>0</v>
      </c>
      <c r="Y284" s="3">
        <v>1</v>
      </c>
      <c r="Z284" s="3">
        <v>0</v>
      </c>
      <c r="AA284" s="3">
        <v>0</v>
      </c>
      <c r="AB284" s="3">
        <v>0</v>
      </c>
      <c r="AC284" s="3">
        <v>1</v>
      </c>
      <c r="AD284" s="3">
        <v>0</v>
      </c>
      <c r="AE284" s="3">
        <v>0</v>
      </c>
      <c r="AF284" s="3">
        <v>2</v>
      </c>
      <c r="AG284" s="75"/>
      <c r="AH284" s="75"/>
      <c r="AI284" s="75"/>
      <c r="AJ284" s="57"/>
      <c r="AK284" s="57"/>
      <c r="AL284" s="57"/>
      <c r="AP284" s="306"/>
      <c r="AQ284" s="60">
        <f t="shared" si="49"/>
        <v>0</v>
      </c>
      <c r="AR284" s="60">
        <f t="shared" si="48"/>
        <v>0</v>
      </c>
      <c r="AS284" s="63">
        <f t="shared" si="50"/>
        <v>0</v>
      </c>
      <c r="AT284" s="60" t="s">
        <v>425</v>
      </c>
      <c r="AU284" s="64"/>
      <c r="AW284" s="53">
        <v>110</v>
      </c>
      <c r="BB284" s="53">
        <v>1</v>
      </c>
      <c r="BI284" s="53">
        <v>1</v>
      </c>
      <c r="BL284" s="53">
        <v>1</v>
      </c>
      <c r="BM284" s="53">
        <v>50</v>
      </c>
      <c r="BN284" s="53">
        <v>1</v>
      </c>
    </row>
    <row r="285" spans="1:70" ht="30">
      <c r="A285" s="53">
        <v>284</v>
      </c>
      <c r="B285" s="310" t="s">
        <v>12</v>
      </c>
      <c r="C285" s="53" t="s">
        <v>2178</v>
      </c>
      <c r="D285" s="3" t="s">
        <v>2586</v>
      </c>
      <c r="E285" s="147">
        <v>13552078</v>
      </c>
      <c r="F285" s="3" t="s">
        <v>2587</v>
      </c>
      <c r="G285" s="3" t="s">
        <v>2588</v>
      </c>
      <c r="H285" s="3" t="s">
        <v>2589</v>
      </c>
      <c r="I285" s="3">
        <v>9847870959</v>
      </c>
      <c r="J285" s="321" t="s">
        <v>2447</v>
      </c>
      <c r="K285" s="147">
        <v>9</v>
      </c>
      <c r="L285" s="147" t="s">
        <v>2581</v>
      </c>
      <c r="M285" s="147" t="s">
        <v>1402</v>
      </c>
      <c r="N285" s="3">
        <v>2</v>
      </c>
      <c r="O285" s="3" t="s">
        <v>1403</v>
      </c>
      <c r="P285" s="3" t="s">
        <v>1403</v>
      </c>
      <c r="Q285" s="3" t="s">
        <v>9</v>
      </c>
      <c r="R285" s="3">
        <v>5622266</v>
      </c>
      <c r="S285" s="3">
        <v>2510894.2799999998</v>
      </c>
      <c r="T285" s="3">
        <v>2008715.42</v>
      </c>
      <c r="U285" s="3">
        <v>502178.86</v>
      </c>
      <c r="V285" s="3">
        <v>3111371.72</v>
      </c>
      <c r="W285" s="3">
        <v>1</v>
      </c>
      <c r="X285" s="3">
        <v>1</v>
      </c>
      <c r="Y285" s="3">
        <v>0</v>
      </c>
      <c r="Z285" s="3">
        <v>0</v>
      </c>
      <c r="AA285" s="3">
        <v>0</v>
      </c>
      <c r="AB285" s="3">
        <v>1</v>
      </c>
      <c r="AC285" s="3">
        <v>0</v>
      </c>
      <c r="AD285" s="3">
        <v>0</v>
      </c>
      <c r="AE285" s="3">
        <v>0</v>
      </c>
      <c r="AF285" s="3">
        <v>2</v>
      </c>
      <c r="AG285" s="75"/>
      <c r="AH285" s="75"/>
      <c r="AI285" s="75"/>
      <c r="AJ285" s="57"/>
      <c r="AK285" s="57"/>
      <c r="AL285" s="57"/>
      <c r="AP285" s="306"/>
      <c r="AQ285" s="60">
        <f t="shared" si="49"/>
        <v>0</v>
      </c>
      <c r="AR285" s="60">
        <f t="shared" si="48"/>
        <v>0</v>
      </c>
      <c r="AS285" s="63">
        <f t="shared" si="50"/>
        <v>0</v>
      </c>
      <c r="AT285" s="60" t="s">
        <v>425</v>
      </c>
      <c r="AU285" s="64"/>
      <c r="AW285" s="53">
        <v>115</v>
      </c>
      <c r="BB285" s="53">
        <v>1</v>
      </c>
      <c r="BI285" s="53">
        <v>1</v>
      </c>
      <c r="BL285" s="53">
        <v>1</v>
      </c>
      <c r="BM285" s="53">
        <v>25</v>
      </c>
      <c r="BN285" s="53">
        <v>2</v>
      </c>
      <c r="BP285" s="53">
        <v>1</v>
      </c>
    </row>
    <row r="286" spans="1:70" ht="30">
      <c r="A286" s="53">
        <v>285</v>
      </c>
      <c r="B286" s="310" t="s">
        <v>12</v>
      </c>
      <c r="C286" s="53" t="s">
        <v>2178</v>
      </c>
      <c r="D286" s="3" t="s">
        <v>2590</v>
      </c>
      <c r="E286" s="147">
        <v>13552079</v>
      </c>
      <c r="F286" s="3" t="s">
        <v>2591</v>
      </c>
      <c r="G286" s="3" t="s">
        <v>2592</v>
      </c>
      <c r="H286" s="3" t="s">
        <v>1138</v>
      </c>
      <c r="I286" s="3">
        <v>9809544641</v>
      </c>
      <c r="J286" s="321" t="s">
        <v>2593</v>
      </c>
      <c r="K286" s="147">
        <v>9</v>
      </c>
      <c r="L286" s="147" t="s">
        <v>2594</v>
      </c>
      <c r="M286" s="147" t="s">
        <v>1402</v>
      </c>
      <c r="N286" s="3">
        <v>2</v>
      </c>
      <c r="O286" s="3" t="s">
        <v>1403</v>
      </c>
      <c r="P286" s="3" t="s">
        <v>1403</v>
      </c>
      <c r="Q286" s="3" t="s">
        <v>9</v>
      </c>
      <c r="R286" s="3">
        <v>8244691.4699999997</v>
      </c>
      <c r="S286" s="3">
        <v>3353301.05</v>
      </c>
      <c r="T286" s="3">
        <v>2682640.84</v>
      </c>
      <c r="U286" s="3">
        <v>670660.21</v>
      </c>
      <c r="V286" s="3">
        <v>4891390.42</v>
      </c>
      <c r="W286" s="3">
        <v>1</v>
      </c>
      <c r="X286" s="3">
        <v>0</v>
      </c>
      <c r="Y286" s="3">
        <v>1</v>
      </c>
      <c r="Z286" s="3">
        <v>0</v>
      </c>
      <c r="AA286" s="3">
        <v>0</v>
      </c>
      <c r="AB286" s="3">
        <v>0</v>
      </c>
      <c r="AC286" s="3">
        <v>1</v>
      </c>
      <c r="AD286" s="3">
        <v>0</v>
      </c>
      <c r="AE286" s="3">
        <v>0</v>
      </c>
      <c r="AF286" s="3">
        <v>2</v>
      </c>
      <c r="AG286" s="75"/>
      <c r="AH286" s="75"/>
      <c r="AI286" s="75"/>
      <c r="AJ286" s="57"/>
      <c r="AK286" s="57"/>
      <c r="AL286" s="57"/>
      <c r="AP286" s="306"/>
      <c r="AQ286" s="60">
        <f t="shared" si="49"/>
        <v>0</v>
      </c>
      <c r="AR286" s="60">
        <f t="shared" si="48"/>
        <v>0</v>
      </c>
      <c r="AS286" s="63">
        <f t="shared" si="50"/>
        <v>0</v>
      </c>
      <c r="AT286" s="60" t="s">
        <v>425</v>
      </c>
      <c r="AU286" s="64"/>
      <c r="AW286" s="53">
        <v>200</v>
      </c>
      <c r="BB286" s="53">
        <v>1</v>
      </c>
      <c r="BI286" s="53">
        <v>1</v>
      </c>
      <c r="BL286" s="53">
        <v>1</v>
      </c>
      <c r="BM286" s="53">
        <v>25</v>
      </c>
      <c r="BN286" s="53">
        <v>2</v>
      </c>
      <c r="BP286" s="53">
        <v>1</v>
      </c>
    </row>
    <row r="287" spans="1:70" ht="30">
      <c r="A287" s="53">
        <v>286</v>
      </c>
      <c r="B287" s="310" t="s">
        <v>12</v>
      </c>
      <c r="C287" s="53" t="s">
        <v>2178</v>
      </c>
      <c r="D287" s="3" t="s">
        <v>2670</v>
      </c>
      <c r="E287" s="147">
        <v>13553080</v>
      </c>
      <c r="F287" s="3" t="s">
        <v>2671</v>
      </c>
      <c r="G287" s="3" t="s">
        <v>2672</v>
      </c>
      <c r="H287" s="3" t="s">
        <v>2673</v>
      </c>
      <c r="I287" s="3">
        <v>9748509297</v>
      </c>
      <c r="J287" s="321" t="s">
        <v>2645</v>
      </c>
      <c r="K287" s="147">
        <v>9</v>
      </c>
      <c r="L287" s="147" t="s">
        <v>2669</v>
      </c>
      <c r="M287" s="147" t="s">
        <v>1402</v>
      </c>
      <c r="N287" s="3">
        <v>3</v>
      </c>
      <c r="O287" s="3" t="s">
        <v>38</v>
      </c>
      <c r="P287" s="3" t="s">
        <v>1404</v>
      </c>
      <c r="Q287" s="54" t="s">
        <v>36</v>
      </c>
      <c r="R287" s="3">
        <v>12932614.119999999</v>
      </c>
      <c r="S287" s="3">
        <v>2847032.06</v>
      </c>
      <c r="T287" s="3">
        <v>2277625.65</v>
      </c>
      <c r="U287" s="3">
        <v>569406.41</v>
      </c>
      <c r="V287" s="3">
        <v>10085582.060000001</v>
      </c>
      <c r="W287" s="3">
        <v>1</v>
      </c>
      <c r="X287" s="3">
        <v>1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1</v>
      </c>
      <c r="AE287" s="3">
        <v>0</v>
      </c>
      <c r="AF287" s="3">
        <v>2</v>
      </c>
      <c r="AG287" s="75"/>
      <c r="AH287" s="75"/>
      <c r="AI287" s="75"/>
      <c r="AJ287" s="57"/>
      <c r="AK287" s="57"/>
      <c r="AL287" s="57"/>
      <c r="AP287" s="306"/>
      <c r="AQ287" s="60">
        <f t="shared" si="49"/>
        <v>0</v>
      </c>
      <c r="AR287" s="60">
        <f t="shared" si="48"/>
        <v>0</v>
      </c>
      <c r="AS287" s="63">
        <f t="shared" si="50"/>
        <v>0</v>
      </c>
      <c r="AT287" s="60" t="s">
        <v>425</v>
      </c>
      <c r="AU287" s="64" t="s">
        <v>173</v>
      </c>
      <c r="AV287" s="53">
        <v>20</v>
      </c>
      <c r="AW287" s="53">
        <v>63</v>
      </c>
      <c r="BD287" s="53">
        <v>1</v>
      </c>
      <c r="BG287" s="53">
        <v>1</v>
      </c>
      <c r="BL287" s="53">
        <v>1</v>
      </c>
    </row>
    <row r="288" spans="1:70" ht="30">
      <c r="A288" s="53">
        <v>287</v>
      </c>
      <c r="B288" s="310" t="s">
        <v>12</v>
      </c>
      <c r="C288" s="53" t="s">
        <v>2178</v>
      </c>
      <c r="D288" s="3" t="s">
        <v>2694</v>
      </c>
      <c r="E288" s="3">
        <v>13552081</v>
      </c>
      <c r="F288" s="3" t="s">
        <v>2695</v>
      </c>
      <c r="G288" s="3" t="s">
        <v>2696</v>
      </c>
      <c r="H288" s="3" t="s">
        <v>2697</v>
      </c>
      <c r="I288" s="3">
        <v>9857823778</v>
      </c>
      <c r="J288" s="322" t="s">
        <v>2723</v>
      </c>
      <c r="K288" s="147">
        <v>9</v>
      </c>
      <c r="L288" s="321" t="s">
        <v>2725</v>
      </c>
      <c r="M288" s="3" t="s">
        <v>1402</v>
      </c>
      <c r="N288" s="3">
        <v>2</v>
      </c>
      <c r="O288" s="3" t="s">
        <v>1403</v>
      </c>
      <c r="P288" s="3" t="s">
        <v>1403</v>
      </c>
      <c r="Q288" s="3" t="s">
        <v>9</v>
      </c>
      <c r="R288" s="3">
        <v>9077099.8599999994</v>
      </c>
      <c r="S288" s="3">
        <v>4641214.49</v>
      </c>
      <c r="T288" s="3">
        <v>3712971.59</v>
      </c>
      <c r="U288" s="3">
        <v>928242.9</v>
      </c>
      <c r="V288" s="3">
        <v>4435885.37</v>
      </c>
      <c r="W288" s="3">
        <v>1</v>
      </c>
      <c r="X288" s="3">
        <v>1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1</v>
      </c>
      <c r="AE288" s="3">
        <v>0</v>
      </c>
      <c r="AF288" s="3">
        <v>2</v>
      </c>
      <c r="AG288" s="75"/>
      <c r="AH288" s="75"/>
      <c r="AI288" s="75"/>
      <c r="AJ288" s="57"/>
      <c r="AK288" s="57"/>
      <c r="AL288" s="57"/>
      <c r="AP288" s="306"/>
      <c r="AQ288" s="60">
        <f t="shared" si="49"/>
        <v>0</v>
      </c>
      <c r="AR288" s="60">
        <f t="shared" si="48"/>
        <v>0</v>
      </c>
      <c r="AS288" s="63"/>
      <c r="AT288" s="60" t="s">
        <v>425</v>
      </c>
      <c r="AU288" s="64"/>
      <c r="AW288" s="53">
        <v>107</v>
      </c>
      <c r="BB288" s="53">
        <v>1</v>
      </c>
      <c r="BC288" s="53">
        <v>1</v>
      </c>
      <c r="BM288" s="53">
        <v>50</v>
      </c>
    </row>
    <row r="289" spans="1:70" ht="30">
      <c r="A289" s="53">
        <v>288</v>
      </c>
      <c r="B289" s="310" t="s">
        <v>12</v>
      </c>
      <c r="C289" s="53" t="s">
        <v>2178</v>
      </c>
      <c r="D289" s="3" t="s">
        <v>2745</v>
      </c>
      <c r="E289" s="3">
        <v>13553082</v>
      </c>
      <c r="F289" s="3" t="s">
        <v>2746</v>
      </c>
      <c r="G289" s="3" t="s">
        <v>2747</v>
      </c>
      <c r="H289" s="3" t="s">
        <v>2748</v>
      </c>
      <c r="I289" s="3">
        <v>9847824911</v>
      </c>
      <c r="J289" s="3" t="s">
        <v>2449</v>
      </c>
      <c r="K289" s="3">
        <v>9</v>
      </c>
      <c r="L289" s="3" t="s">
        <v>2749</v>
      </c>
      <c r="M289" s="3" t="s">
        <v>1402</v>
      </c>
      <c r="N289" s="3">
        <v>3</v>
      </c>
      <c r="O289" s="3" t="s">
        <v>61</v>
      </c>
      <c r="P289" s="3" t="s">
        <v>1520</v>
      </c>
      <c r="Q289" s="54" t="s">
        <v>36</v>
      </c>
      <c r="R289" s="3">
        <v>9248325.4000000004</v>
      </c>
      <c r="S289" s="3">
        <v>3466634.3</v>
      </c>
      <c r="T289" s="3">
        <v>2773307.5</v>
      </c>
      <c r="U289" s="3">
        <v>693326.8</v>
      </c>
      <c r="V289" s="3">
        <v>5781691.0999999996</v>
      </c>
      <c r="W289" s="3">
        <v>1</v>
      </c>
      <c r="X289" s="3">
        <v>1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1</v>
      </c>
      <c r="AE289" s="3">
        <v>0</v>
      </c>
      <c r="AF289" s="3">
        <v>3</v>
      </c>
      <c r="AG289" s="75"/>
      <c r="AH289" s="75"/>
      <c r="AI289" s="75"/>
      <c r="AJ289" s="57"/>
      <c r="AK289" s="57"/>
      <c r="AL289" s="57"/>
      <c r="AP289" s="306"/>
      <c r="AQ289" s="60">
        <f t="shared" si="49"/>
        <v>0</v>
      </c>
      <c r="AR289" s="60">
        <f t="shared" si="48"/>
        <v>0</v>
      </c>
      <c r="AS289" s="63"/>
      <c r="AT289" s="60" t="s">
        <v>425</v>
      </c>
      <c r="AU289" s="64"/>
      <c r="BD289" s="53">
        <v>1</v>
      </c>
      <c r="BG289" s="53">
        <v>1</v>
      </c>
      <c r="BL289" s="53">
        <v>2</v>
      </c>
    </row>
    <row r="290" spans="1:70" s="50" customFormat="1" ht="30">
      <c r="A290" s="53">
        <v>289</v>
      </c>
      <c r="B290" s="54" t="s">
        <v>13</v>
      </c>
      <c r="C290" s="53" t="s">
        <v>57</v>
      </c>
      <c r="D290" s="54" t="s">
        <v>804</v>
      </c>
      <c r="E290" s="66">
        <v>25121001</v>
      </c>
      <c r="F290" s="75" t="s">
        <v>981</v>
      </c>
      <c r="G290" s="54" t="s">
        <v>37</v>
      </c>
      <c r="H290" s="59" t="s">
        <v>1149</v>
      </c>
      <c r="I290" s="58">
        <v>93690599</v>
      </c>
      <c r="J290" s="147" t="s">
        <v>2349</v>
      </c>
      <c r="K290" s="147">
        <v>12</v>
      </c>
      <c r="L290" s="147" t="s">
        <v>2352</v>
      </c>
      <c r="M290" s="53" t="s">
        <v>1227</v>
      </c>
      <c r="N290" s="53">
        <v>1</v>
      </c>
      <c r="O290" s="198" t="s">
        <v>1403</v>
      </c>
      <c r="P290" s="198" t="s">
        <v>1403</v>
      </c>
      <c r="Q290" s="54" t="s">
        <v>9</v>
      </c>
      <c r="R290" s="57">
        <f t="shared" ref="R290:R321" si="51">S290+V290</f>
        <v>2816322</v>
      </c>
      <c r="S290" s="60">
        <v>1613097</v>
      </c>
      <c r="T290" s="60">
        <f>S290*80%</f>
        <v>1290477.6000000001</v>
      </c>
      <c r="U290" s="60">
        <f>S290*20%</f>
        <v>322619.40000000002</v>
      </c>
      <c r="V290" s="60">
        <v>1203225</v>
      </c>
      <c r="W290" s="61">
        <f t="shared" si="42"/>
        <v>56</v>
      </c>
      <c r="X290" s="61">
        <f t="shared" si="43"/>
        <v>0</v>
      </c>
      <c r="Y290" s="61">
        <f t="shared" si="44"/>
        <v>56</v>
      </c>
      <c r="Z290" s="75">
        <v>0</v>
      </c>
      <c r="AA290" s="75">
        <v>8</v>
      </c>
      <c r="AB290" s="75">
        <v>0</v>
      </c>
      <c r="AC290" s="75">
        <v>0</v>
      </c>
      <c r="AD290" s="75">
        <v>0</v>
      </c>
      <c r="AE290" s="75">
        <v>48</v>
      </c>
      <c r="AF290" s="62">
        <v>3</v>
      </c>
      <c r="AG290" s="55" t="s">
        <v>198</v>
      </c>
      <c r="AH290" s="305">
        <v>41759</v>
      </c>
      <c r="AI290" s="306">
        <v>791759</v>
      </c>
      <c r="AJ290" s="55" t="s">
        <v>199</v>
      </c>
      <c r="AK290" s="305">
        <v>41981</v>
      </c>
      <c r="AL290" s="306">
        <v>190618.6</v>
      </c>
      <c r="AM290" s="55" t="s">
        <v>200</v>
      </c>
      <c r="AN290" s="305">
        <v>42243</v>
      </c>
      <c r="AO290" s="306">
        <v>169929.9</v>
      </c>
      <c r="AP290" s="306">
        <v>288076.90000000002</v>
      </c>
      <c r="AQ290" s="60">
        <f t="shared" si="49"/>
        <v>1152307.5</v>
      </c>
      <c r="AR290" s="60">
        <f t="shared" si="48"/>
        <v>1440384.4</v>
      </c>
      <c r="AS290" s="63">
        <f t="shared" si="50"/>
        <v>89.293105126350113</v>
      </c>
      <c r="AT290" s="60" t="s">
        <v>424</v>
      </c>
      <c r="AU290" s="64" t="s">
        <v>173</v>
      </c>
      <c r="AV290" s="53">
        <v>5.96</v>
      </c>
      <c r="AW290" s="53">
        <v>120</v>
      </c>
      <c r="AX290" s="53"/>
      <c r="AY290" s="53"/>
      <c r="AZ290" s="53">
        <v>5.96</v>
      </c>
      <c r="BA290" s="53">
        <v>56</v>
      </c>
      <c r="BB290" s="53"/>
      <c r="BC290" s="53"/>
      <c r="BD290" s="53"/>
      <c r="BE290" s="53"/>
      <c r="BF290" s="53"/>
      <c r="BG290" s="53"/>
      <c r="BH290" s="53"/>
      <c r="BI290" s="53"/>
      <c r="BJ290" s="53"/>
      <c r="BK290" s="53"/>
      <c r="BL290" s="53"/>
      <c r="BM290" s="53">
        <v>112</v>
      </c>
      <c r="BN290" s="53">
        <v>2</v>
      </c>
      <c r="BO290" s="53"/>
      <c r="BP290" s="53"/>
      <c r="BQ290" s="53"/>
      <c r="BR290" s="53"/>
    </row>
    <row r="291" spans="1:70" s="50" customFormat="1" ht="30">
      <c r="A291" s="53">
        <v>290</v>
      </c>
      <c r="B291" s="54" t="s">
        <v>13</v>
      </c>
      <c r="C291" s="53" t="s">
        <v>58</v>
      </c>
      <c r="D291" s="54" t="s">
        <v>805</v>
      </c>
      <c r="E291" s="66">
        <v>25241002</v>
      </c>
      <c r="F291" s="75" t="s">
        <v>982</v>
      </c>
      <c r="G291" s="59" t="s">
        <v>255</v>
      </c>
      <c r="H291" s="59" t="s">
        <v>256</v>
      </c>
      <c r="I291" s="58" t="s">
        <v>395</v>
      </c>
      <c r="J291" s="147" t="s">
        <v>2415</v>
      </c>
      <c r="K291" s="147">
        <v>13</v>
      </c>
      <c r="L291" s="147" t="s">
        <v>293</v>
      </c>
      <c r="M291" s="53" t="s">
        <v>1212</v>
      </c>
      <c r="N291" s="53">
        <v>1</v>
      </c>
      <c r="O291" s="54" t="s">
        <v>61</v>
      </c>
      <c r="P291" s="54" t="s">
        <v>61</v>
      </c>
      <c r="Q291" s="54" t="s">
        <v>9</v>
      </c>
      <c r="R291" s="57">
        <f t="shared" si="51"/>
        <v>1175850</v>
      </c>
      <c r="S291" s="60">
        <v>483350</v>
      </c>
      <c r="T291" s="60">
        <f>S291*100%</f>
        <v>483350</v>
      </c>
      <c r="U291" s="60"/>
      <c r="V291" s="60">
        <v>692500</v>
      </c>
      <c r="W291" s="61">
        <f t="shared" si="42"/>
        <v>20</v>
      </c>
      <c r="X291" s="61">
        <f t="shared" si="43"/>
        <v>0</v>
      </c>
      <c r="Y291" s="61">
        <f t="shared" si="44"/>
        <v>20</v>
      </c>
      <c r="Z291" s="75">
        <v>0</v>
      </c>
      <c r="AA291" s="75">
        <v>6</v>
      </c>
      <c r="AB291" s="75">
        <v>0</v>
      </c>
      <c r="AC291" s="75">
        <v>0</v>
      </c>
      <c r="AD291" s="75">
        <v>0</v>
      </c>
      <c r="AE291" s="75">
        <v>14</v>
      </c>
      <c r="AF291" s="62">
        <v>3</v>
      </c>
      <c r="AG291" s="55" t="s">
        <v>198</v>
      </c>
      <c r="AH291" s="305">
        <v>42024</v>
      </c>
      <c r="AI291" s="306">
        <v>96670</v>
      </c>
      <c r="AJ291" s="55" t="s">
        <v>199</v>
      </c>
      <c r="AK291" s="305">
        <v>42243</v>
      </c>
      <c r="AL291" s="306">
        <v>371435</v>
      </c>
      <c r="AM291" s="55" t="s">
        <v>200</v>
      </c>
      <c r="AN291" s="305">
        <v>42457</v>
      </c>
      <c r="AO291" s="306">
        <v>5995</v>
      </c>
      <c r="AP291" s="306">
        <v>0</v>
      </c>
      <c r="AQ291" s="60">
        <f t="shared" si="49"/>
        <v>474100</v>
      </c>
      <c r="AR291" s="60">
        <f t="shared" si="48"/>
        <v>474100</v>
      </c>
      <c r="AS291" s="63">
        <f t="shared" si="50"/>
        <v>98.086272887141817</v>
      </c>
      <c r="AT291" s="60" t="s">
        <v>424</v>
      </c>
      <c r="AU291" s="64" t="s">
        <v>173</v>
      </c>
      <c r="AV291" s="53">
        <v>4.25</v>
      </c>
      <c r="AW291" s="53">
        <v>112</v>
      </c>
      <c r="AX291" s="53"/>
      <c r="AY291" s="53"/>
      <c r="AZ291" s="53">
        <v>4.26</v>
      </c>
      <c r="BA291" s="53"/>
      <c r="BB291" s="53"/>
      <c r="BC291" s="53"/>
      <c r="BD291" s="53"/>
      <c r="BE291" s="53"/>
      <c r="BF291" s="53"/>
      <c r="BG291" s="53"/>
      <c r="BH291" s="53"/>
      <c r="BI291" s="53"/>
      <c r="BJ291" s="53"/>
      <c r="BK291" s="53"/>
      <c r="BL291" s="53">
        <v>1</v>
      </c>
      <c r="BM291" s="53"/>
      <c r="BN291" s="53">
        <v>1</v>
      </c>
      <c r="BO291" s="53"/>
      <c r="BP291" s="53"/>
      <c r="BQ291" s="53"/>
      <c r="BR291" s="53"/>
    </row>
    <row r="292" spans="1:70" s="50" customFormat="1" ht="30">
      <c r="A292" s="53">
        <v>291</v>
      </c>
      <c r="B292" s="54" t="s">
        <v>13</v>
      </c>
      <c r="C292" s="53" t="s">
        <v>58</v>
      </c>
      <c r="D292" s="54" t="s">
        <v>984</v>
      </c>
      <c r="E292" s="66">
        <v>25241003</v>
      </c>
      <c r="F292" s="75" t="s">
        <v>983</v>
      </c>
      <c r="G292" s="59" t="s">
        <v>257</v>
      </c>
      <c r="H292" s="59" t="s">
        <v>1150</v>
      </c>
      <c r="I292" s="58" t="s">
        <v>396</v>
      </c>
      <c r="J292" s="147" t="s">
        <v>2415</v>
      </c>
      <c r="K292" s="147">
        <v>13</v>
      </c>
      <c r="L292" s="147" t="s">
        <v>293</v>
      </c>
      <c r="M292" s="53" t="s">
        <v>1212</v>
      </c>
      <c r="N292" s="53">
        <v>1</v>
      </c>
      <c r="O292" s="54" t="s">
        <v>61</v>
      </c>
      <c r="P292" s="54" t="s">
        <v>61</v>
      </c>
      <c r="Q292" s="54" t="s">
        <v>9</v>
      </c>
      <c r="R292" s="57">
        <f t="shared" si="51"/>
        <v>985200</v>
      </c>
      <c r="S292" s="60">
        <v>625600</v>
      </c>
      <c r="T292" s="60">
        <f>S292*100%</f>
        <v>625600</v>
      </c>
      <c r="U292" s="60"/>
      <c r="V292" s="60">
        <v>359600</v>
      </c>
      <c r="W292" s="61">
        <f t="shared" si="42"/>
        <v>16</v>
      </c>
      <c r="X292" s="61">
        <f t="shared" si="43"/>
        <v>0</v>
      </c>
      <c r="Y292" s="61">
        <f t="shared" si="44"/>
        <v>16</v>
      </c>
      <c r="Z292" s="75">
        <v>0</v>
      </c>
      <c r="AA292" s="75">
        <v>0</v>
      </c>
      <c r="AB292" s="75">
        <v>0</v>
      </c>
      <c r="AC292" s="75">
        <v>0</v>
      </c>
      <c r="AD292" s="75">
        <v>0</v>
      </c>
      <c r="AE292" s="75">
        <v>16</v>
      </c>
      <c r="AF292" s="62">
        <v>3</v>
      </c>
      <c r="AG292" s="55" t="s">
        <v>198</v>
      </c>
      <c r="AH292" s="305">
        <v>42024</v>
      </c>
      <c r="AI292" s="306">
        <v>125120</v>
      </c>
      <c r="AJ292" s="57" t="s">
        <v>199</v>
      </c>
      <c r="AK292" s="305">
        <v>42243</v>
      </c>
      <c r="AL292" s="306">
        <v>153980</v>
      </c>
      <c r="AM292" s="55" t="s">
        <v>200</v>
      </c>
      <c r="AN292" s="305">
        <v>42435</v>
      </c>
      <c r="AO292" s="306">
        <v>335860</v>
      </c>
      <c r="AP292" s="306">
        <v>0</v>
      </c>
      <c r="AQ292" s="60">
        <f t="shared" si="49"/>
        <v>614960</v>
      </c>
      <c r="AR292" s="60">
        <f t="shared" si="48"/>
        <v>614960</v>
      </c>
      <c r="AS292" s="63">
        <f t="shared" si="50"/>
        <v>98.29923273657289</v>
      </c>
      <c r="AT292" s="60" t="s">
        <v>424</v>
      </c>
      <c r="AU292" s="64" t="s">
        <v>173</v>
      </c>
      <c r="AV292" s="53">
        <v>5.5</v>
      </c>
      <c r="AW292" s="53">
        <v>110</v>
      </c>
      <c r="AX292" s="53"/>
      <c r="AY292" s="53"/>
      <c r="AZ292" s="53">
        <v>5.5</v>
      </c>
      <c r="BA292" s="53"/>
      <c r="BB292" s="53"/>
      <c r="BC292" s="53"/>
      <c r="BD292" s="53"/>
      <c r="BE292" s="53"/>
      <c r="BF292" s="53"/>
      <c r="BG292" s="53"/>
      <c r="BH292" s="53"/>
      <c r="BI292" s="53"/>
      <c r="BJ292" s="53"/>
      <c r="BK292" s="53"/>
      <c r="BL292" s="53">
        <v>1</v>
      </c>
      <c r="BM292" s="53">
        <v>32</v>
      </c>
      <c r="BN292" s="53">
        <v>1</v>
      </c>
      <c r="BO292" s="53"/>
      <c r="BP292" s="53"/>
      <c r="BQ292" s="53"/>
      <c r="BR292" s="53"/>
    </row>
    <row r="293" spans="1:70" s="50" customFormat="1" ht="30">
      <c r="A293" s="53">
        <v>292</v>
      </c>
      <c r="B293" s="54" t="s">
        <v>13</v>
      </c>
      <c r="C293" s="53" t="s">
        <v>58</v>
      </c>
      <c r="D293" s="54" t="s">
        <v>749</v>
      </c>
      <c r="E293" s="66">
        <v>25241004</v>
      </c>
      <c r="F293" s="75" t="s">
        <v>985</v>
      </c>
      <c r="G293" s="59" t="s">
        <v>258</v>
      </c>
      <c r="H293" s="59" t="s">
        <v>259</v>
      </c>
      <c r="I293" s="58">
        <v>9749539912</v>
      </c>
      <c r="J293" s="147" t="s">
        <v>2415</v>
      </c>
      <c r="K293" s="147">
        <v>8</v>
      </c>
      <c r="L293" s="147" t="s">
        <v>2492</v>
      </c>
      <c r="M293" s="53" t="s">
        <v>1227</v>
      </c>
      <c r="N293" s="53">
        <v>1</v>
      </c>
      <c r="O293" s="54" t="s">
        <v>45</v>
      </c>
      <c r="P293" s="54" t="s">
        <v>45</v>
      </c>
      <c r="Q293" s="54" t="s">
        <v>9</v>
      </c>
      <c r="R293" s="57">
        <f t="shared" si="51"/>
        <v>3783330</v>
      </c>
      <c r="S293" s="60">
        <v>1495752</v>
      </c>
      <c r="T293" s="60">
        <f>S293*80%</f>
        <v>1196601.6000000001</v>
      </c>
      <c r="U293" s="60">
        <f>S293*20%</f>
        <v>299150.40000000002</v>
      </c>
      <c r="V293" s="60">
        <v>2287578</v>
      </c>
      <c r="W293" s="61">
        <f t="shared" si="42"/>
        <v>129</v>
      </c>
      <c r="X293" s="61">
        <f t="shared" si="43"/>
        <v>0</v>
      </c>
      <c r="Y293" s="61">
        <f t="shared" si="44"/>
        <v>129</v>
      </c>
      <c r="Z293" s="75">
        <v>0</v>
      </c>
      <c r="AA293" s="75">
        <v>0</v>
      </c>
      <c r="AB293" s="75">
        <v>0</v>
      </c>
      <c r="AC293" s="75">
        <v>0</v>
      </c>
      <c r="AD293" s="75">
        <v>0</v>
      </c>
      <c r="AE293" s="75">
        <v>129</v>
      </c>
      <c r="AF293" s="62">
        <v>3</v>
      </c>
      <c r="AG293" s="55" t="s">
        <v>198</v>
      </c>
      <c r="AH293" s="305">
        <v>42024</v>
      </c>
      <c r="AI293" s="306">
        <v>299150</v>
      </c>
      <c r="AJ293" s="57"/>
      <c r="AK293" s="68"/>
      <c r="AL293" s="57"/>
      <c r="AM293" s="55" t="s">
        <v>200</v>
      </c>
      <c r="AN293" s="305">
        <v>42457</v>
      </c>
      <c r="AO293" s="306">
        <v>317029.59999999998</v>
      </c>
      <c r="AP293" s="306">
        <v>154044.9</v>
      </c>
      <c r="AQ293" s="60">
        <f t="shared" si="49"/>
        <v>616179.6</v>
      </c>
      <c r="AR293" s="60">
        <f t="shared" si="48"/>
        <v>770224.5</v>
      </c>
      <c r="AS293" s="63">
        <f t="shared" si="50"/>
        <v>51.494131380068353</v>
      </c>
      <c r="AT293" s="60" t="s">
        <v>424</v>
      </c>
      <c r="AU293" s="64" t="s">
        <v>173</v>
      </c>
      <c r="AV293" s="53">
        <v>20.65</v>
      </c>
      <c r="AW293" s="53">
        <v>330.4</v>
      </c>
      <c r="AX293" s="53"/>
      <c r="AY293" s="53"/>
      <c r="AZ293" s="53">
        <v>20.65</v>
      </c>
      <c r="BA293" s="53"/>
      <c r="BB293" s="53"/>
      <c r="BC293" s="53"/>
      <c r="BD293" s="53"/>
      <c r="BE293" s="53"/>
      <c r="BF293" s="53"/>
      <c r="BG293" s="53"/>
      <c r="BH293" s="53"/>
      <c r="BI293" s="53"/>
      <c r="BJ293" s="53"/>
      <c r="BK293" s="53"/>
      <c r="BL293" s="53">
        <v>1</v>
      </c>
      <c r="BM293" s="53"/>
      <c r="BN293" s="53">
        <v>2</v>
      </c>
      <c r="BO293" s="53"/>
      <c r="BP293" s="53"/>
      <c r="BQ293" s="53"/>
      <c r="BR293" s="53"/>
    </row>
    <row r="294" spans="1:70" s="50" customFormat="1" ht="30">
      <c r="A294" s="53">
        <v>293</v>
      </c>
      <c r="B294" s="54" t="s">
        <v>13</v>
      </c>
      <c r="C294" s="53" t="s">
        <v>58</v>
      </c>
      <c r="D294" s="54" t="s">
        <v>707</v>
      </c>
      <c r="E294" s="66">
        <v>25241005</v>
      </c>
      <c r="F294" s="75" t="s">
        <v>986</v>
      </c>
      <c r="G294" s="59" t="s">
        <v>260</v>
      </c>
      <c r="H294" s="59" t="s">
        <v>261</v>
      </c>
      <c r="I294" s="58" t="s">
        <v>397</v>
      </c>
      <c r="J294" s="147" t="s">
        <v>2493</v>
      </c>
      <c r="K294" s="147">
        <v>13</v>
      </c>
      <c r="L294" s="147" t="s">
        <v>2494</v>
      </c>
      <c r="M294" s="53" t="s">
        <v>1227</v>
      </c>
      <c r="N294" s="53">
        <v>1</v>
      </c>
      <c r="O294" s="54" t="s">
        <v>61</v>
      </c>
      <c r="P294" s="54" t="s">
        <v>61</v>
      </c>
      <c r="Q294" s="54" t="s">
        <v>9</v>
      </c>
      <c r="R294" s="57">
        <f t="shared" si="51"/>
        <v>1221300</v>
      </c>
      <c r="S294" s="60">
        <v>532740</v>
      </c>
      <c r="T294" s="60">
        <f>S294*80%</f>
        <v>426192</v>
      </c>
      <c r="U294" s="60">
        <f>S294*20%</f>
        <v>106548</v>
      </c>
      <c r="V294" s="60">
        <v>688560</v>
      </c>
      <c r="W294" s="61">
        <f t="shared" si="42"/>
        <v>41</v>
      </c>
      <c r="X294" s="61">
        <f t="shared" si="43"/>
        <v>0</v>
      </c>
      <c r="Y294" s="61">
        <f t="shared" si="44"/>
        <v>41</v>
      </c>
      <c r="Z294" s="75">
        <v>0</v>
      </c>
      <c r="AA294" s="75">
        <v>0</v>
      </c>
      <c r="AB294" s="75">
        <v>0</v>
      </c>
      <c r="AC294" s="75">
        <v>0</v>
      </c>
      <c r="AD294" s="75">
        <v>0</v>
      </c>
      <c r="AE294" s="75">
        <v>41</v>
      </c>
      <c r="AF294" s="62">
        <v>3</v>
      </c>
      <c r="AG294" s="55" t="s">
        <v>198</v>
      </c>
      <c r="AH294" s="305">
        <v>42024</v>
      </c>
      <c r="AI294" s="306">
        <v>106548</v>
      </c>
      <c r="AJ294" s="57" t="s">
        <v>199</v>
      </c>
      <c r="AK294" s="305">
        <v>42243</v>
      </c>
      <c r="AL294" s="306">
        <v>111423.5</v>
      </c>
      <c r="AM294" s="55" t="s">
        <v>200</v>
      </c>
      <c r="AN294" s="305">
        <v>42457</v>
      </c>
      <c r="AO294" s="306">
        <v>139480</v>
      </c>
      <c r="AP294" s="306">
        <v>89362.9</v>
      </c>
      <c r="AQ294" s="60">
        <f t="shared" si="49"/>
        <v>357451.5</v>
      </c>
      <c r="AR294" s="60">
        <f t="shared" si="48"/>
        <v>446814.4</v>
      </c>
      <c r="AS294" s="63">
        <f t="shared" si="50"/>
        <v>83.871006494725393</v>
      </c>
      <c r="AT294" s="60" t="s">
        <v>424</v>
      </c>
      <c r="AU294" s="64" t="s">
        <v>173</v>
      </c>
      <c r="AV294" s="53">
        <v>15.7</v>
      </c>
      <c r="AW294" s="53">
        <v>195</v>
      </c>
      <c r="AX294" s="53"/>
      <c r="AY294" s="53"/>
      <c r="AZ294" s="53"/>
      <c r="BA294" s="53"/>
      <c r="BB294" s="53"/>
      <c r="BC294" s="53"/>
      <c r="BD294" s="53"/>
      <c r="BE294" s="53"/>
      <c r="BF294" s="53"/>
      <c r="BG294" s="53"/>
      <c r="BH294" s="53"/>
      <c r="BI294" s="53"/>
      <c r="BJ294" s="53">
        <v>2050</v>
      </c>
      <c r="BK294" s="53"/>
      <c r="BL294" s="53">
        <v>1</v>
      </c>
      <c r="BM294" s="53">
        <v>82</v>
      </c>
      <c r="BN294" s="53">
        <v>2</v>
      </c>
      <c r="BO294" s="53"/>
      <c r="BP294" s="53"/>
      <c r="BQ294" s="53"/>
      <c r="BR294" s="53"/>
    </row>
    <row r="295" spans="1:70" s="50" customFormat="1" ht="30">
      <c r="A295" s="53">
        <v>294</v>
      </c>
      <c r="B295" s="54" t="s">
        <v>13</v>
      </c>
      <c r="C295" s="53" t="s">
        <v>58</v>
      </c>
      <c r="D295" s="54" t="s">
        <v>642</v>
      </c>
      <c r="E295" s="66">
        <v>25241006</v>
      </c>
      <c r="F295" s="75" t="s">
        <v>643</v>
      </c>
      <c r="G295" s="59" t="s">
        <v>262</v>
      </c>
      <c r="H295" s="59" t="s">
        <v>1151</v>
      </c>
      <c r="I295" s="58" t="s">
        <v>398</v>
      </c>
      <c r="J295" s="147" t="s">
        <v>2415</v>
      </c>
      <c r="K295" s="147">
        <v>13</v>
      </c>
      <c r="L295" s="147" t="s">
        <v>293</v>
      </c>
      <c r="M295" s="53" t="s">
        <v>1212</v>
      </c>
      <c r="N295" s="53">
        <v>1</v>
      </c>
      <c r="O295" s="54" t="s">
        <v>61</v>
      </c>
      <c r="P295" s="54" t="s">
        <v>61</v>
      </c>
      <c r="Q295" s="54" t="s">
        <v>9</v>
      </c>
      <c r="R295" s="57">
        <f t="shared" si="51"/>
        <v>1452600</v>
      </c>
      <c r="S295" s="60">
        <v>1036020</v>
      </c>
      <c r="T295" s="60">
        <f>S295*100%</f>
        <v>1036020</v>
      </c>
      <c r="U295" s="60"/>
      <c r="V295" s="60">
        <v>416580</v>
      </c>
      <c r="W295" s="61">
        <f t="shared" si="42"/>
        <v>29</v>
      </c>
      <c r="X295" s="61">
        <f t="shared" si="43"/>
        <v>0</v>
      </c>
      <c r="Y295" s="61">
        <f t="shared" si="44"/>
        <v>29</v>
      </c>
      <c r="Z295" s="75">
        <v>0</v>
      </c>
      <c r="AA295" s="75">
        <v>0</v>
      </c>
      <c r="AB295" s="75">
        <v>0</v>
      </c>
      <c r="AC295" s="75">
        <v>0</v>
      </c>
      <c r="AD295" s="75">
        <v>0</v>
      </c>
      <c r="AE295" s="75">
        <v>29</v>
      </c>
      <c r="AF295" s="62">
        <v>3</v>
      </c>
      <c r="AG295" s="55" t="s">
        <v>198</v>
      </c>
      <c r="AH295" s="305">
        <v>42024</v>
      </c>
      <c r="AI295" s="306">
        <v>207204</v>
      </c>
      <c r="AJ295" s="57" t="s">
        <v>429</v>
      </c>
      <c r="AK295" s="305">
        <v>42243</v>
      </c>
      <c r="AL295" s="306">
        <v>531896</v>
      </c>
      <c r="AM295" s="55" t="s">
        <v>200</v>
      </c>
      <c r="AN295" s="305">
        <v>42435</v>
      </c>
      <c r="AO295" s="306">
        <v>270400</v>
      </c>
      <c r="AP295" s="306">
        <v>0</v>
      </c>
      <c r="AQ295" s="60">
        <f t="shared" si="49"/>
        <v>1009500</v>
      </c>
      <c r="AR295" s="60">
        <f t="shared" si="48"/>
        <v>1009500</v>
      </c>
      <c r="AS295" s="63">
        <f t="shared" si="50"/>
        <v>97.440203857068397</v>
      </c>
      <c r="AT295" s="60" t="s">
        <v>424</v>
      </c>
      <c r="AU295" s="64" t="s">
        <v>173</v>
      </c>
      <c r="AV295" s="53">
        <v>11.25</v>
      </c>
      <c r="AW295" s="53">
        <v>129</v>
      </c>
      <c r="AX295" s="53"/>
      <c r="AY295" s="53"/>
      <c r="AZ295" s="53"/>
      <c r="BA295" s="53"/>
      <c r="BB295" s="53"/>
      <c r="BC295" s="53"/>
      <c r="BD295" s="53"/>
      <c r="BE295" s="53"/>
      <c r="BF295" s="53"/>
      <c r="BG295" s="53"/>
      <c r="BH295" s="53"/>
      <c r="BI295" s="53"/>
      <c r="BJ295" s="53"/>
      <c r="BK295" s="53"/>
      <c r="BL295" s="53">
        <v>1</v>
      </c>
      <c r="BM295" s="53">
        <v>58</v>
      </c>
      <c r="BN295" s="53">
        <v>3</v>
      </c>
      <c r="BO295" s="53"/>
      <c r="BP295" s="53"/>
      <c r="BQ295" s="53"/>
      <c r="BR295" s="53"/>
    </row>
    <row r="296" spans="1:70" s="50" customFormat="1">
      <c r="A296" s="53">
        <v>295</v>
      </c>
      <c r="B296" s="54" t="s">
        <v>13</v>
      </c>
      <c r="C296" s="53" t="s">
        <v>58</v>
      </c>
      <c r="D296" s="54" t="s">
        <v>806</v>
      </c>
      <c r="E296" s="66">
        <v>25241007</v>
      </c>
      <c r="F296" s="75" t="s">
        <v>987</v>
      </c>
      <c r="G296" s="59" t="s">
        <v>1043</v>
      </c>
      <c r="H296" s="59" t="s">
        <v>1152</v>
      </c>
      <c r="I296" s="58" t="s">
        <v>399</v>
      </c>
      <c r="J296" s="147" t="s">
        <v>2415</v>
      </c>
      <c r="K296" s="147">
        <v>14</v>
      </c>
      <c r="L296" s="147" t="s">
        <v>330</v>
      </c>
      <c r="M296" s="53" t="s">
        <v>1227</v>
      </c>
      <c r="N296" s="53">
        <v>1</v>
      </c>
      <c r="O296" s="54" t="s">
        <v>61</v>
      </c>
      <c r="P296" s="54" t="s">
        <v>61</v>
      </c>
      <c r="Q296" s="54" t="s">
        <v>9</v>
      </c>
      <c r="R296" s="57">
        <f t="shared" si="51"/>
        <v>1175200</v>
      </c>
      <c r="S296" s="60">
        <v>391780</v>
      </c>
      <c r="T296" s="60">
        <f>S296*80%</f>
        <v>313424</v>
      </c>
      <c r="U296" s="60">
        <f>S296*20%</f>
        <v>78356</v>
      </c>
      <c r="V296" s="60">
        <v>783420</v>
      </c>
      <c r="W296" s="61">
        <f t="shared" ref="W296:W381" si="52">X296+Y296</f>
        <v>47</v>
      </c>
      <c r="X296" s="61">
        <f t="shared" ref="X296:X381" si="53">Z296+AB296+AD296</f>
        <v>0</v>
      </c>
      <c r="Y296" s="61">
        <f t="shared" ref="Y296:Y381" si="54">AA296+AC296+AE296</f>
        <v>47</v>
      </c>
      <c r="Z296" s="75">
        <v>0</v>
      </c>
      <c r="AA296" s="75">
        <v>3</v>
      </c>
      <c r="AB296" s="75">
        <v>0</v>
      </c>
      <c r="AC296" s="75">
        <v>0</v>
      </c>
      <c r="AD296" s="75">
        <v>0</v>
      </c>
      <c r="AE296" s="75">
        <v>44</v>
      </c>
      <c r="AF296" s="62">
        <v>3</v>
      </c>
      <c r="AG296" s="55" t="s">
        <v>198</v>
      </c>
      <c r="AH296" s="305">
        <v>42024</v>
      </c>
      <c r="AI296" s="306">
        <v>78356</v>
      </c>
      <c r="AJ296" s="57" t="s">
        <v>429</v>
      </c>
      <c r="AK296" s="305">
        <v>42243</v>
      </c>
      <c r="AL296" s="306">
        <v>117003.6</v>
      </c>
      <c r="AM296" s="55" t="s">
        <v>200</v>
      </c>
      <c r="AN296" s="305">
        <v>42458</v>
      </c>
      <c r="AO296" s="306">
        <v>78809.98</v>
      </c>
      <c r="AP296" s="306">
        <v>68541.899999999994</v>
      </c>
      <c r="AQ296" s="60">
        <f t="shared" si="49"/>
        <v>274169.58</v>
      </c>
      <c r="AR296" s="60">
        <f t="shared" si="48"/>
        <v>342711.48</v>
      </c>
      <c r="AS296" s="63">
        <f t="shared" si="50"/>
        <v>87.475491347184644</v>
      </c>
      <c r="AT296" s="60" t="s">
        <v>424</v>
      </c>
      <c r="AU296" s="64" t="s">
        <v>173</v>
      </c>
      <c r="AV296" s="53">
        <v>5.9</v>
      </c>
      <c r="AW296" s="53">
        <v>29.5</v>
      </c>
      <c r="AX296" s="53"/>
      <c r="AY296" s="53"/>
      <c r="AZ296" s="53"/>
      <c r="BA296" s="53"/>
      <c r="BB296" s="53"/>
      <c r="BC296" s="53"/>
      <c r="BD296" s="53"/>
      <c r="BE296" s="53"/>
      <c r="BF296" s="53"/>
      <c r="BG296" s="53"/>
      <c r="BH296" s="53"/>
      <c r="BI296" s="53"/>
      <c r="BJ296" s="53">
        <v>2350</v>
      </c>
      <c r="BK296" s="53"/>
      <c r="BL296" s="53">
        <v>1</v>
      </c>
      <c r="BM296" s="53"/>
      <c r="BN296" s="53">
        <v>1</v>
      </c>
      <c r="BO296" s="53"/>
      <c r="BP296" s="53"/>
      <c r="BQ296" s="53"/>
      <c r="BR296" s="53"/>
    </row>
    <row r="297" spans="1:70" s="50" customFormat="1">
      <c r="A297" s="53">
        <v>296</v>
      </c>
      <c r="B297" s="54" t="s">
        <v>13</v>
      </c>
      <c r="C297" s="53" t="s">
        <v>58</v>
      </c>
      <c r="D297" s="54" t="s">
        <v>644</v>
      </c>
      <c r="E297" s="66">
        <v>25241008</v>
      </c>
      <c r="F297" s="75" t="s">
        <v>645</v>
      </c>
      <c r="G297" s="59" t="s">
        <v>263</v>
      </c>
      <c r="H297" s="59" t="s">
        <v>1153</v>
      </c>
      <c r="I297" s="58">
        <v>9749524789</v>
      </c>
      <c r="J297" s="147" t="s">
        <v>2415</v>
      </c>
      <c r="K297" s="147">
        <v>13</v>
      </c>
      <c r="L297" s="147" t="s">
        <v>293</v>
      </c>
      <c r="M297" s="53" t="s">
        <v>1212</v>
      </c>
      <c r="N297" s="53">
        <v>1</v>
      </c>
      <c r="O297" s="198" t="s">
        <v>1403</v>
      </c>
      <c r="P297" s="198" t="s">
        <v>1403</v>
      </c>
      <c r="Q297" s="54" t="s">
        <v>9</v>
      </c>
      <c r="R297" s="57">
        <f t="shared" si="51"/>
        <v>554490</v>
      </c>
      <c r="S297" s="60">
        <v>289320</v>
      </c>
      <c r="T297" s="60">
        <f>S297*100%</f>
        <v>289320</v>
      </c>
      <c r="U297" s="60"/>
      <c r="V297" s="60">
        <v>265170</v>
      </c>
      <c r="W297" s="61">
        <f t="shared" si="52"/>
        <v>20</v>
      </c>
      <c r="X297" s="61">
        <f t="shared" si="53"/>
        <v>0</v>
      </c>
      <c r="Y297" s="61">
        <f t="shared" si="54"/>
        <v>20</v>
      </c>
      <c r="Z297" s="75">
        <v>0</v>
      </c>
      <c r="AA297" s="75">
        <v>0</v>
      </c>
      <c r="AB297" s="75">
        <v>0</v>
      </c>
      <c r="AC297" s="75">
        <v>0</v>
      </c>
      <c r="AD297" s="75">
        <v>0</v>
      </c>
      <c r="AE297" s="75">
        <v>20</v>
      </c>
      <c r="AF297" s="62">
        <v>3</v>
      </c>
      <c r="AG297" s="55" t="s">
        <v>198</v>
      </c>
      <c r="AH297" s="305">
        <v>42024</v>
      </c>
      <c r="AI297" s="306">
        <v>57864</v>
      </c>
      <c r="AJ297" s="57"/>
      <c r="AK297" s="57"/>
      <c r="AL297" s="57"/>
      <c r="AM297" s="55" t="s">
        <v>200</v>
      </c>
      <c r="AN297" s="305">
        <v>42435</v>
      </c>
      <c r="AO297" s="306">
        <v>171858.5</v>
      </c>
      <c r="AP297" s="306">
        <v>0</v>
      </c>
      <c r="AQ297" s="60">
        <f t="shared" si="49"/>
        <v>229722.5</v>
      </c>
      <c r="AR297" s="60">
        <f t="shared" si="48"/>
        <v>229722.5</v>
      </c>
      <c r="AS297" s="63">
        <f t="shared" si="50"/>
        <v>79.400836444075765</v>
      </c>
      <c r="AT297" s="60" t="s">
        <v>424</v>
      </c>
      <c r="AU297" s="64" t="s">
        <v>173</v>
      </c>
      <c r="AV297" s="53">
        <v>3.4</v>
      </c>
      <c r="AW297" s="53">
        <v>72</v>
      </c>
      <c r="AX297" s="53"/>
      <c r="AY297" s="53"/>
      <c r="AZ297" s="53">
        <v>3.4</v>
      </c>
      <c r="BA297" s="53"/>
      <c r="BB297" s="53"/>
      <c r="BC297" s="53"/>
      <c r="BD297" s="53"/>
      <c r="BE297" s="53"/>
      <c r="BF297" s="53"/>
      <c r="BG297" s="53"/>
      <c r="BH297" s="53"/>
      <c r="BI297" s="53"/>
      <c r="BJ297" s="53"/>
      <c r="BK297" s="53"/>
      <c r="BL297" s="53">
        <v>1</v>
      </c>
      <c r="BM297" s="53"/>
      <c r="BN297" s="53">
        <v>1</v>
      </c>
      <c r="BO297" s="53"/>
      <c r="BP297" s="53"/>
      <c r="BQ297" s="53"/>
      <c r="BR297" s="53"/>
    </row>
    <row r="298" spans="1:70" s="50" customFormat="1">
      <c r="A298" s="53">
        <v>297</v>
      </c>
      <c r="B298" s="54" t="s">
        <v>13</v>
      </c>
      <c r="C298" s="53" t="s">
        <v>58</v>
      </c>
      <c r="D298" s="54" t="s">
        <v>807</v>
      </c>
      <c r="E298" s="66">
        <v>25241009</v>
      </c>
      <c r="F298" s="75" t="s">
        <v>646</v>
      </c>
      <c r="G298" s="59" t="s">
        <v>264</v>
      </c>
      <c r="H298" s="59" t="s">
        <v>265</v>
      </c>
      <c r="I298" s="58">
        <v>9848875736</v>
      </c>
      <c r="J298" s="147" t="s">
        <v>2415</v>
      </c>
      <c r="K298" s="147">
        <v>13</v>
      </c>
      <c r="L298" s="147" t="s">
        <v>293</v>
      </c>
      <c r="M298" s="53" t="s">
        <v>1212</v>
      </c>
      <c r="N298" s="53">
        <v>1</v>
      </c>
      <c r="O298" s="198" t="s">
        <v>1403</v>
      </c>
      <c r="P298" s="198" t="s">
        <v>1403</v>
      </c>
      <c r="Q298" s="54" t="s">
        <v>9</v>
      </c>
      <c r="R298" s="57">
        <f t="shared" si="51"/>
        <v>601738</v>
      </c>
      <c r="S298" s="60">
        <v>340756</v>
      </c>
      <c r="T298" s="60">
        <f>S298*100%</f>
        <v>340756</v>
      </c>
      <c r="U298" s="60"/>
      <c r="V298" s="60">
        <v>260982</v>
      </c>
      <c r="W298" s="61">
        <f t="shared" si="52"/>
        <v>16</v>
      </c>
      <c r="X298" s="61">
        <f t="shared" si="53"/>
        <v>0</v>
      </c>
      <c r="Y298" s="61">
        <f t="shared" si="54"/>
        <v>16</v>
      </c>
      <c r="Z298" s="75">
        <v>0</v>
      </c>
      <c r="AA298" s="75">
        <v>1</v>
      </c>
      <c r="AB298" s="75">
        <v>0</v>
      </c>
      <c r="AC298" s="75">
        <v>0</v>
      </c>
      <c r="AD298" s="75">
        <v>0</v>
      </c>
      <c r="AE298" s="75">
        <v>15</v>
      </c>
      <c r="AF298" s="62">
        <v>3</v>
      </c>
      <c r="AG298" s="55" t="s">
        <v>198</v>
      </c>
      <c r="AH298" s="305">
        <v>42024</v>
      </c>
      <c r="AI298" s="306">
        <v>68151</v>
      </c>
      <c r="AJ298" s="57"/>
      <c r="AK298" s="57"/>
      <c r="AL298" s="57"/>
      <c r="AM298" s="55" t="s">
        <v>200</v>
      </c>
      <c r="AN298" s="305">
        <v>42435</v>
      </c>
      <c r="AO298" s="306">
        <v>259433.60000000001</v>
      </c>
      <c r="AP298" s="306">
        <v>0</v>
      </c>
      <c r="AQ298" s="60">
        <f t="shared" si="49"/>
        <v>327584.59999999998</v>
      </c>
      <c r="AR298" s="60">
        <f t="shared" si="48"/>
        <v>327584.59999999998</v>
      </c>
      <c r="AS298" s="63">
        <f t="shared" si="50"/>
        <v>96.134653535080815</v>
      </c>
      <c r="AT298" s="60" t="s">
        <v>424</v>
      </c>
      <c r="AU298" s="64" t="s">
        <v>173</v>
      </c>
      <c r="AV298" s="53">
        <v>4.3</v>
      </c>
      <c r="AW298" s="53">
        <v>98.9</v>
      </c>
      <c r="AX298" s="53"/>
      <c r="AY298" s="53"/>
      <c r="AZ298" s="53">
        <v>4.3</v>
      </c>
      <c r="BA298" s="53"/>
      <c r="BB298" s="53"/>
      <c r="BC298" s="53"/>
      <c r="BD298" s="53"/>
      <c r="BE298" s="53"/>
      <c r="BF298" s="53"/>
      <c r="BG298" s="53"/>
      <c r="BH298" s="53"/>
      <c r="BI298" s="53"/>
      <c r="BJ298" s="53"/>
      <c r="BK298" s="53"/>
      <c r="BL298" s="53">
        <v>1</v>
      </c>
      <c r="BM298" s="53">
        <v>16</v>
      </c>
      <c r="BN298" s="53">
        <v>2</v>
      </c>
      <c r="BO298" s="53"/>
      <c r="BP298" s="53"/>
      <c r="BQ298" s="53"/>
      <c r="BR298" s="53"/>
    </row>
    <row r="299" spans="1:70" s="50" customFormat="1">
      <c r="A299" s="53">
        <v>298</v>
      </c>
      <c r="B299" s="54" t="s">
        <v>13</v>
      </c>
      <c r="C299" s="53" t="s">
        <v>58</v>
      </c>
      <c r="D299" s="54" t="s">
        <v>808</v>
      </c>
      <c r="E299" s="66">
        <v>25241010</v>
      </c>
      <c r="F299" s="75" t="s">
        <v>988</v>
      </c>
      <c r="G299" s="59" t="s">
        <v>266</v>
      </c>
      <c r="H299" s="59" t="s">
        <v>1154</v>
      </c>
      <c r="I299" s="58">
        <v>9848775248</v>
      </c>
      <c r="J299" s="147" t="s">
        <v>2415</v>
      </c>
      <c r="K299" s="147">
        <v>13</v>
      </c>
      <c r="L299" s="147" t="s">
        <v>293</v>
      </c>
      <c r="M299" s="53" t="s">
        <v>1212</v>
      </c>
      <c r="N299" s="53">
        <v>1</v>
      </c>
      <c r="O299" s="198" t="s">
        <v>1403</v>
      </c>
      <c r="P299" s="198" t="s">
        <v>1403</v>
      </c>
      <c r="Q299" s="54" t="s">
        <v>9</v>
      </c>
      <c r="R299" s="57">
        <f t="shared" si="51"/>
        <v>497800</v>
      </c>
      <c r="S299" s="60">
        <v>291400</v>
      </c>
      <c r="T299" s="60">
        <f>S299*100%</f>
        <v>291400</v>
      </c>
      <c r="U299" s="60"/>
      <c r="V299" s="60">
        <v>206400</v>
      </c>
      <c r="W299" s="61">
        <f t="shared" si="52"/>
        <v>18</v>
      </c>
      <c r="X299" s="61">
        <f t="shared" si="53"/>
        <v>0</v>
      </c>
      <c r="Y299" s="61">
        <f t="shared" si="54"/>
        <v>18</v>
      </c>
      <c r="Z299" s="75">
        <v>0</v>
      </c>
      <c r="AA299" s="75">
        <v>2</v>
      </c>
      <c r="AB299" s="75">
        <v>0</v>
      </c>
      <c r="AC299" s="75">
        <v>1</v>
      </c>
      <c r="AD299" s="75">
        <v>0</v>
      </c>
      <c r="AE299" s="75">
        <v>15</v>
      </c>
      <c r="AF299" s="62">
        <v>3</v>
      </c>
      <c r="AG299" s="55" t="s">
        <v>198</v>
      </c>
      <c r="AH299" s="305">
        <v>42024</v>
      </c>
      <c r="AI299" s="306">
        <v>58280</v>
      </c>
      <c r="AJ299" s="57" t="s">
        <v>199</v>
      </c>
      <c r="AK299" s="305">
        <v>42435</v>
      </c>
      <c r="AL299" s="306">
        <v>173820</v>
      </c>
      <c r="AM299" s="55"/>
      <c r="AN299" s="55"/>
      <c r="AO299" s="57"/>
      <c r="AP299" s="306">
        <v>0</v>
      </c>
      <c r="AQ299" s="60">
        <f t="shared" si="49"/>
        <v>232100</v>
      </c>
      <c r="AR299" s="60">
        <f t="shared" si="48"/>
        <v>232100</v>
      </c>
      <c r="AS299" s="63">
        <f t="shared" si="50"/>
        <v>79.649965682910079</v>
      </c>
      <c r="AT299" s="60" t="s">
        <v>424</v>
      </c>
      <c r="AU299" s="64" t="s">
        <v>173</v>
      </c>
      <c r="AV299" s="53">
        <v>4</v>
      </c>
      <c r="AW299" s="53">
        <v>64</v>
      </c>
      <c r="AX299" s="53"/>
      <c r="AY299" s="53"/>
      <c r="AZ299" s="53">
        <v>4</v>
      </c>
      <c r="BA299" s="53"/>
      <c r="BB299" s="53"/>
      <c r="BC299" s="53"/>
      <c r="BD299" s="53"/>
      <c r="BE299" s="53"/>
      <c r="BF299" s="53"/>
      <c r="BG299" s="53"/>
      <c r="BH299" s="53"/>
      <c r="BI299" s="53"/>
      <c r="BJ299" s="53"/>
      <c r="BK299" s="53"/>
      <c r="BL299" s="53">
        <v>1</v>
      </c>
      <c r="BM299" s="53">
        <v>18</v>
      </c>
      <c r="BN299" s="53">
        <v>1</v>
      </c>
      <c r="BO299" s="53"/>
      <c r="BP299" s="53"/>
      <c r="BQ299" s="53"/>
      <c r="BR299" s="53"/>
    </row>
    <row r="300" spans="1:70" s="50" customFormat="1">
      <c r="A300" s="53">
        <v>299</v>
      </c>
      <c r="B300" s="54" t="s">
        <v>13</v>
      </c>
      <c r="C300" s="53" t="s">
        <v>58</v>
      </c>
      <c r="D300" s="54" t="s">
        <v>809</v>
      </c>
      <c r="E300" s="66">
        <v>25241011</v>
      </c>
      <c r="F300" s="75" t="s">
        <v>989</v>
      </c>
      <c r="G300" s="59" t="s">
        <v>267</v>
      </c>
      <c r="H300" s="59" t="s">
        <v>1155</v>
      </c>
      <c r="I300" s="58"/>
      <c r="J300" s="147" t="s">
        <v>2415</v>
      </c>
      <c r="K300" s="147">
        <v>13</v>
      </c>
      <c r="L300" s="147" t="s">
        <v>293</v>
      </c>
      <c r="M300" s="53" t="s">
        <v>1212</v>
      </c>
      <c r="N300" s="53">
        <v>1</v>
      </c>
      <c r="O300" s="198" t="s">
        <v>61</v>
      </c>
      <c r="P300" s="198" t="s">
        <v>61</v>
      </c>
      <c r="Q300" s="54" t="s">
        <v>9</v>
      </c>
      <c r="R300" s="57">
        <f t="shared" si="51"/>
        <v>1461235</v>
      </c>
      <c r="S300" s="60">
        <v>798945</v>
      </c>
      <c r="T300" s="60">
        <f>S300*100%</f>
        <v>798945</v>
      </c>
      <c r="U300" s="60"/>
      <c r="V300" s="60">
        <v>662290</v>
      </c>
      <c r="W300" s="61">
        <f t="shared" si="52"/>
        <v>19</v>
      </c>
      <c r="X300" s="61">
        <f t="shared" si="53"/>
        <v>0</v>
      </c>
      <c r="Y300" s="61">
        <f t="shared" si="54"/>
        <v>19</v>
      </c>
      <c r="Z300" s="75">
        <v>0</v>
      </c>
      <c r="AA300" s="75">
        <v>1</v>
      </c>
      <c r="AB300" s="75">
        <v>0</v>
      </c>
      <c r="AC300" s="75">
        <v>0</v>
      </c>
      <c r="AD300" s="75">
        <v>0</v>
      </c>
      <c r="AE300" s="75">
        <v>18</v>
      </c>
      <c r="AF300" s="62">
        <v>3</v>
      </c>
      <c r="AG300" s="55" t="s">
        <v>198</v>
      </c>
      <c r="AH300" s="305">
        <v>42024</v>
      </c>
      <c r="AI300" s="306">
        <v>159789</v>
      </c>
      <c r="AJ300" s="57"/>
      <c r="AK300" s="57"/>
      <c r="AL300" s="57"/>
      <c r="AM300" s="55" t="s">
        <v>200</v>
      </c>
      <c r="AN300" s="305">
        <v>42435</v>
      </c>
      <c r="AO300" s="306">
        <v>448513</v>
      </c>
      <c r="AP300" s="306">
        <v>0</v>
      </c>
      <c r="AQ300" s="60">
        <f t="shared" si="49"/>
        <v>608302</v>
      </c>
      <c r="AR300" s="60">
        <f t="shared" si="48"/>
        <v>608302</v>
      </c>
      <c r="AS300" s="63">
        <f t="shared" si="50"/>
        <v>76.138157194800655</v>
      </c>
      <c r="AT300" s="60" t="s">
        <v>424</v>
      </c>
      <c r="AU300" s="64" t="s">
        <v>173</v>
      </c>
      <c r="AV300" s="53">
        <v>8.4499999999999993</v>
      </c>
      <c r="AW300" s="53">
        <v>169</v>
      </c>
      <c r="AX300" s="53"/>
      <c r="AY300" s="53"/>
      <c r="AZ300" s="53">
        <v>8.4</v>
      </c>
      <c r="BA300" s="53"/>
      <c r="BB300" s="53"/>
      <c r="BC300" s="53"/>
      <c r="BD300" s="53"/>
      <c r="BE300" s="53"/>
      <c r="BF300" s="53"/>
      <c r="BG300" s="53"/>
      <c r="BH300" s="53"/>
      <c r="BI300" s="53"/>
      <c r="BJ300" s="53"/>
      <c r="BK300" s="53"/>
      <c r="BL300" s="53">
        <v>1</v>
      </c>
      <c r="BM300" s="53"/>
      <c r="BN300" s="53">
        <v>2</v>
      </c>
      <c r="BO300" s="53"/>
      <c r="BP300" s="53"/>
      <c r="BQ300" s="53"/>
      <c r="BR300" s="53"/>
    </row>
    <row r="301" spans="1:70" s="50" customFormat="1" ht="30">
      <c r="A301" s="53">
        <v>300</v>
      </c>
      <c r="B301" s="54" t="s">
        <v>13</v>
      </c>
      <c r="C301" s="53" t="s">
        <v>58</v>
      </c>
      <c r="D301" s="54" t="s">
        <v>708</v>
      </c>
      <c r="E301" s="66">
        <v>25011012</v>
      </c>
      <c r="F301" s="75" t="s">
        <v>647</v>
      </c>
      <c r="G301" s="59" t="s">
        <v>268</v>
      </c>
      <c r="H301" s="59" t="s">
        <v>390</v>
      </c>
      <c r="I301" s="58">
        <v>9848711103</v>
      </c>
      <c r="J301" s="147" t="s">
        <v>298</v>
      </c>
      <c r="K301" s="147">
        <v>23</v>
      </c>
      <c r="L301" s="147" t="s">
        <v>320</v>
      </c>
      <c r="M301" s="53" t="s">
        <v>1227</v>
      </c>
      <c r="N301" s="53">
        <v>2</v>
      </c>
      <c r="O301" s="198" t="s">
        <v>1403</v>
      </c>
      <c r="P301" s="198" t="s">
        <v>1403</v>
      </c>
      <c r="Q301" s="54" t="s">
        <v>9</v>
      </c>
      <c r="R301" s="57">
        <f t="shared" si="51"/>
        <v>9710618</v>
      </c>
      <c r="S301" s="60">
        <v>4676886.7</v>
      </c>
      <c r="T301" s="60">
        <f t="shared" ref="T301:T311" si="55">S301*80%</f>
        <v>3741509.3600000003</v>
      </c>
      <c r="U301" s="60">
        <f t="shared" ref="U301:U311" si="56">S301*20%</f>
        <v>935377.34000000008</v>
      </c>
      <c r="V301" s="60">
        <v>5033731.3</v>
      </c>
      <c r="W301" s="61">
        <f t="shared" si="52"/>
        <v>93</v>
      </c>
      <c r="X301" s="61">
        <f t="shared" si="53"/>
        <v>42</v>
      </c>
      <c r="Y301" s="61">
        <f t="shared" si="54"/>
        <v>51</v>
      </c>
      <c r="Z301" s="75">
        <v>8</v>
      </c>
      <c r="AA301" s="75">
        <v>13</v>
      </c>
      <c r="AB301" s="75">
        <v>1</v>
      </c>
      <c r="AC301" s="75">
        <v>0</v>
      </c>
      <c r="AD301" s="75">
        <v>33</v>
      </c>
      <c r="AE301" s="75">
        <v>38</v>
      </c>
      <c r="AF301" s="62">
        <v>3</v>
      </c>
      <c r="AG301" s="55" t="s">
        <v>198</v>
      </c>
      <c r="AH301" s="305">
        <v>42372</v>
      </c>
      <c r="AI301" s="306">
        <v>2391488.5499999998</v>
      </c>
      <c r="AJ301" s="57" t="s">
        <v>199</v>
      </c>
      <c r="AK301" s="308">
        <v>42648</v>
      </c>
      <c r="AL301" s="228">
        <v>1119870.8</v>
      </c>
      <c r="AM301" s="55" t="s">
        <v>200</v>
      </c>
      <c r="AN301" s="308">
        <v>42837</v>
      </c>
      <c r="AO301" s="3">
        <v>72448</v>
      </c>
      <c r="AP301" s="306">
        <f>877839.84+18112</f>
        <v>895951.84</v>
      </c>
      <c r="AQ301" s="60">
        <f t="shared" si="49"/>
        <v>3583807.3499999996</v>
      </c>
      <c r="AR301" s="60">
        <f t="shared" si="48"/>
        <v>4479759.1899999995</v>
      </c>
      <c r="AS301" s="63">
        <f t="shared" si="50"/>
        <v>95.785069798676105</v>
      </c>
      <c r="AT301" s="60" t="s">
        <v>424</v>
      </c>
      <c r="AU301" s="64"/>
      <c r="AV301" s="53"/>
      <c r="AW301" s="53">
        <v>347</v>
      </c>
      <c r="AX301" s="53"/>
      <c r="AY301" s="53"/>
      <c r="AZ301" s="53"/>
      <c r="BA301" s="53">
        <v>70</v>
      </c>
      <c r="BB301" s="53"/>
      <c r="BC301" s="53">
        <v>1</v>
      </c>
      <c r="BD301" s="53"/>
      <c r="BE301" s="53"/>
      <c r="BF301" s="53"/>
      <c r="BG301" s="53"/>
      <c r="BH301" s="53"/>
      <c r="BI301" s="53"/>
      <c r="BJ301" s="53"/>
      <c r="BK301" s="53"/>
      <c r="BL301" s="53">
        <v>2</v>
      </c>
      <c r="BM301" s="53">
        <v>140</v>
      </c>
      <c r="BN301" s="53">
        <v>2</v>
      </c>
      <c r="BO301" s="53">
        <v>90</v>
      </c>
      <c r="BP301" s="53"/>
      <c r="BQ301" s="53"/>
      <c r="BR301" s="53"/>
    </row>
    <row r="302" spans="1:70" s="50" customFormat="1" ht="30">
      <c r="A302" s="53">
        <v>301</v>
      </c>
      <c r="B302" s="54" t="s">
        <v>13</v>
      </c>
      <c r="C302" s="53" t="s">
        <v>58</v>
      </c>
      <c r="D302" s="54" t="s">
        <v>810</v>
      </c>
      <c r="E302" s="199">
        <v>25242013</v>
      </c>
      <c r="F302" s="75" t="s">
        <v>990</v>
      </c>
      <c r="G302" s="59" t="s">
        <v>269</v>
      </c>
      <c r="H302" s="59" t="s">
        <v>391</v>
      </c>
      <c r="I302" s="58">
        <v>9848761803</v>
      </c>
      <c r="J302" s="147" t="s">
        <v>298</v>
      </c>
      <c r="K302" s="147">
        <v>23</v>
      </c>
      <c r="L302" s="147" t="s">
        <v>320</v>
      </c>
      <c r="M302" s="53" t="s">
        <v>1227</v>
      </c>
      <c r="N302" s="53">
        <v>2</v>
      </c>
      <c r="O302" s="198" t="s">
        <v>1403</v>
      </c>
      <c r="P302" s="198" t="s">
        <v>1403</v>
      </c>
      <c r="Q302" s="54" t="s">
        <v>9</v>
      </c>
      <c r="R302" s="57">
        <f t="shared" si="51"/>
        <v>6167016</v>
      </c>
      <c r="S302" s="60">
        <v>2936656.5</v>
      </c>
      <c r="T302" s="60">
        <f t="shared" si="55"/>
        <v>2349325.2000000002</v>
      </c>
      <c r="U302" s="60">
        <f t="shared" si="56"/>
        <v>587331.30000000005</v>
      </c>
      <c r="V302" s="60">
        <v>3230359.5</v>
      </c>
      <c r="W302" s="61">
        <f t="shared" si="52"/>
        <v>58</v>
      </c>
      <c r="X302" s="61">
        <f t="shared" si="53"/>
        <v>18</v>
      </c>
      <c r="Y302" s="61">
        <f t="shared" si="54"/>
        <v>40</v>
      </c>
      <c r="Z302" s="75">
        <v>1</v>
      </c>
      <c r="AA302" s="75">
        <v>2</v>
      </c>
      <c r="AB302" s="75">
        <v>0</v>
      </c>
      <c r="AC302" s="75">
        <v>0</v>
      </c>
      <c r="AD302" s="75">
        <v>17</v>
      </c>
      <c r="AE302" s="75">
        <v>38</v>
      </c>
      <c r="AF302" s="62">
        <v>3</v>
      </c>
      <c r="AG302" s="55" t="s">
        <v>198</v>
      </c>
      <c r="AH302" s="305">
        <v>42372</v>
      </c>
      <c r="AI302" s="306">
        <v>1490953</v>
      </c>
      <c r="AJ302" s="57"/>
      <c r="AK302" s="57"/>
      <c r="AL302" s="57"/>
      <c r="AM302" s="55"/>
      <c r="AN302" s="55"/>
      <c r="AO302" s="55"/>
      <c r="AP302" s="306">
        <v>372738.25</v>
      </c>
      <c r="AQ302" s="60">
        <f t="shared" si="49"/>
        <v>1490953</v>
      </c>
      <c r="AR302" s="60">
        <f t="shared" si="48"/>
        <v>1863691.25</v>
      </c>
      <c r="AS302" s="63">
        <f t="shared" si="50"/>
        <v>63.463031852720938</v>
      </c>
      <c r="AT302" s="60" t="s">
        <v>425</v>
      </c>
      <c r="AU302" s="64"/>
      <c r="AV302" s="53"/>
      <c r="AW302" s="53">
        <v>507</v>
      </c>
      <c r="AX302" s="53"/>
      <c r="AY302" s="53"/>
      <c r="AZ302" s="53"/>
      <c r="BA302" s="53">
        <v>45</v>
      </c>
      <c r="BB302" s="53"/>
      <c r="BC302" s="53">
        <v>1</v>
      </c>
      <c r="BD302" s="53"/>
      <c r="BE302" s="53"/>
      <c r="BF302" s="53"/>
      <c r="BG302" s="53"/>
      <c r="BH302" s="53"/>
      <c r="BI302" s="53"/>
      <c r="BJ302" s="53"/>
      <c r="BK302" s="53"/>
      <c r="BL302" s="53">
        <v>1</v>
      </c>
      <c r="BM302" s="53">
        <v>108</v>
      </c>
      <c r="BN302" s="53">
        <v>8</v>
      </c>
      <c r="BO302" s="53">
        <v>54</v>
      </c>
      <c r="BP302" s="53"/>
      <c r="BQ302" s="53"/>
      <c r="BR302" s="53"/>
    </row>
    <row r="303" spans="1:70" s="50" customFormat="1" ht="30">
      <c r="A303" s="53">
        <v>302</v>
      </c>
      <c r="B303" s="54" t="s">
        <v>13</v>
      </c>
      <c r="C303" s="53" t="s">
        <v>58</v>
      </c>
      <c r="D303" s="54" t="s">
        <v>811</v>
      </c>
      <c r="E303" s="199">
        <v>25243014</v>
      </c>
      <c r="F303" s="75" t="s">
        <v>648</v>
      </c>
      <c r="G303" s="59" t="s">
        <v>270</v>
      </c>
      <c r="H303" s="59" t="s">
        <v>392</v>
      </c>
      <c r="I303" s="58">
        <v>93420035</v>
      </c>
      <c r="J303" s="147" t="s">
        <v>298</v>
      </c>
      <c r="K303" s="147">
        <v>23</v>
      </c>
      <c r="L303" s="147" t="s">
        <v>320</v>
      </c>
      <c r="M303" s="65" t="s">
        <v>1402</v>
      </c>
      <c r="N303" s="53">
        <v>3</v>
      </c>
      <c r="O303" s="198" t="s">
        <v>1403</v>
      </c>
      <c r="P303" s="198" t="s">
        <v>1403</v>
      </c>
      <c r="Q303" s="54" t="s">
        <v>107</v>
      </c>
      <c r="R303" s="57">
        <f t="shared" si="51"/>
        <v>10603031</v>
      </c>
      <c r="S303" s="60">
        <v>2693920.15</v>
      </c>
      <c r="T303" s="60">
        <f t="shared" si="55"/>
        <v>2155136.12</v>
      </c>
      <c r="U303" s="60">
        <f t="shared" si="56"/>
        <v>538784.03</v>
      </c>
      <c r="V303" s="60">
        <v>7909110.8499999996</v>
      </c>
      <c r="W303" s="61">
        <f t="shared" si="52"/>
        <v>2</v>
      </c>
      <c r="X303" s="61">
        <f t="shared" si="53"/>
        <v>2</v>
      </c>
      <c r="Y303" s="61">
        <f t="shared" si="54"/>
        <v>0</v>
      </c>
      <c r="Z303" s="75">
        <v>0</v>
      </c>
      <c r="AA303" s="75">
        <v>0</v>
      </c>
      <c r="AB303" s="75">
        <v>0</v>
      </c>
      <c r="AC303" s="75">
        <v>0</v>
      </c>
      <c r="AD303" s="75">
        <v>2</v>
      </c>
      <c r="AE303" s="75">
        <v>0</v>
      </c>
      <c r="AF303" s="62">
        <v>3</v>
      </c>
      <c r="AG303" s="55" t="s">
        <v>198</v>
      </c>
      <c r="AH303" s="305">
        <v>42464</v>
      </c>
      <c r="AI303" s="306">
        <v>2002158.56</v>
      </c>
      <c r="AJ303" s="57" t="s">
        <v>199</v>
      </c>
      <c r="AK303" s="308">
        <v>42772</v>
      </c>
      <c r="AL303" s="3">
        <v>43359.39</v>
      </c>
      <c r="AM303" s="55"/>
      <c r="AN303" s="55"/>
      <c r="AO303" s="55"/>
      <c r="AP303" s="306">
        <f>500539.64+10839.85</f>
        <v>511379.49</v>
      </c>
      <c r="AQ303" s="60">
        <f t="shared" si="49"/>
        <v>2045517.95</v>
      </c>
      <c r="AR303" s="60">
        <f t="shared" si="48"/>
        <v>2556897.44</v>
      </c>
      <c r="AS303" s="63">
        <f t="shared" si="50"/>
        <v>94.91363134872428</v>
      </c>
      <c r="AT303" s="60" t="s">
        <v>424</v>
      </c>
      <c r="AU303" s="64"/>
      <c r="AV303" s="53"/>
      <c r="AW303" s="53"/>
      <c r="AX303" s="53"/>
      <c r="AY303" s="53"/>
      <c r="AZ303" s="53"/>
      <c r="BA303" s="53"/>
      <c r="BB303" s="53"/>
      <c r="BC303" s="53">
        <v>1</v>
      </c>
      <c r="BD303" s="53"/>
      <c r="BE303" s="53"/>
      <c r="BF303" s="53"/>
      <c r="BG303" s="53"/>
      <c r="BH303" s="53"/>
      <c r="BI303" s="53"/>
      <c r="BJ303" s="53"/>
      <c r="BK303" s="53"/>
      <c r="BL303" s="53">
        <v>2</v>
      </c>
      <c r="BM303" s="53">
        <v>300</v>
      </c>
      <c r="BN303" s="53"/>
      <c r="BO303" s="53"/>
      <c r="BP303" s="53"/>
      <c r="BQ303" s="53"/>
      <c r="BR303" s="53"/>
    </row>
    <row r="304" spans="1:70" s="50" customFormat="1" ht="30">
      <c r="A304" s="53">
        <v>303</v>
      </c>
      <c r="B304" s="54" t="s">
        <v>13</v>
      </c>
      <c r="C304" s="53" t="s">
        <v>58</v>
      </c>
      <c r="D304" s="54" t="s">
        <v>812</v>
      </c>
      <c r="E304" s="66">
        <v>25243015</v>
      </c>
      <c r="F304" s="75" t="s">
        <v>649</v>
      </c>
      <c r="G304" s="59" t="s">
        <v>338</v>
      </c>
      <c r="H304" s="59" t="s">
        <v>393</v>
      </c>
      <c r="I304" s="58" t="s">
        <v>400</v>
      </c>
      <c r="J304" s="147" t="s">
        <v>2495</v>
      </c>
      <c r="K304" s="147">
        <v>19</v>
      </c>
      <c r="L304" s="147" t="s">
        <v>2419</v>
      </c>
      <c r="M304" s="65" t="s">
        <v>1402</v>
      </c>
      <c r="N304" s="53">
        <v>3</v>
      </c>
      <c r="O304" s="54" t="s">
        <v>61</v>
      </c>
      <c r="P304" s="54" t="s">
        <v>61</v>
      </c>
      <c r="Q304" s="54" t="s">
        <v>36</v>
      </c>
      <c r="R304" s="57">
        <f t="shared" si="51"/>
        <v>2877668</v>
      </c>
      <c r="S304" s="60">
        <v>1383384.2</v>
      </c>
      <c r="T304" s="60">
        <f t="shared" si="55"/>
        <v>1106707.3600000001</v>
      </c>
      <c r="U304" s="60">
        <f t="shared" si="56"/>
        <v>276676.84000000003</v>
      </c>
      <c r="V304" s="60">
        <v>1494283.8</v>
      </c>
      <c r="W304" s="61">
        <f t="shared" si="52"/>
        <v>1</v>
      </c>
      <c r="X304" s="61">
        <f t="shared" si="53"/>
        <v>1</v>
      </c>
      <c r="Y304" s="61">
        <f t="shared" si="54"/>
        <v>0</v>
      </c>
      <c r="Z304" s="75">
        <v>0</v>
      </c>
      <c r="AA304" s="75">
        <v>0</v>
      </c>
      <c r="AB304" s="75">
        <v>0</v>
      </c>
      <c r="AC304" s="75">
        <v>0</v>
      </c>
      <c r="AD304" s="75">
        <v>1</v>
      </c>
      <c r="AE304" s="75">
        <v>0</v>
      </c>
      <c r="AF304" s="62">
        <v>3</v>
      </c>
      <c r="AG304" s="55" t="s">
        <v>198</v>
      </c>
      <c r="AH304" s="305">
        <v>42372</v>
      </c>
      <c r="AI304" s="306">
        <v>918547.2</v>
      </c>
      <c r="AJ304" s="57"/>
      <c r="AK304" s="57"/>
      <c r="AL304" s="57"/>
      <c r="AM304" s="55" t="s">
        <v>200</v>
      </c>
      <c r="AN304" s="308">
        <v>42772</v>
      </c>
      <c r="AO304" s="3">
        <v>144010.29999999999</v>
      </c>
      <c r="AP304" s="306">
        <f>229636.8+36002.58</f>
        <v>265639.38</v>
      </c>
      <c r="AQ304" s="60">
        <f t="shared" si="49"/>
        <v>1062557.5</v>
      </c>
      <c r="AR304" s="60">
        <f t="shared" si="48"/>
        <v>1328196.8799999999</v>
      </c>
      <c r="AS304" s="63">
        <f t="shared" si="50"/>
        <v>96.010701871540817</v>
      </c>
      <c r="AT304" s="60" t="s">
        <v>424</v>
      </c>
      <c r="AU304" s="64"/>
      <c r="AV304" s="53"/>
      <c r="AW304" s="53">
        <v>64.900000000000006</v>
      </c>
      <c r="AX304" s="53"/>
      <c r="AY304" s="53"/>
      <c r="AZ304" s="53"/>
      <c r="BA304" s="53"/>
      <c r="BB304" s="53"/>
      <c r="BC304" s="53"/>
      <c r="BD304" s="53">
        <v>1</v>
      </c>
      <c r="BE304" s="53"/>
      <c r="BF304" s="53"/>
      <c r="BG304" s="53"/>
      <c r="BH304" s="53"/>
      <c r="BI304" s="53"/>
      <c r="BJ304" s="53"/>
      <c r="BK304" s="53"/>
      <c r="BL304" s="53">
        <v>1</v>
      </c>
      <c r="BM304" s="53"/>
      <c r="BN304" s="53"/>
      <c r="BO304" s="53"/>
      <c r="BP304" s="53"/>
      <c r="BQ304" s="53"/>
      <c r="BR304" s="53"/>
    </row>
    <row r="305" spans="1:70" s="50" customFormat="1" ht="30">
      <c r="A305" s="53">
        <v>304</v>
      </c>
      <c r="B305" s="54" t="s">
        <v>13</v>
      </c>
      <c r="C305" s="53" t="s">
        <v>58</v>
      </c>
      <c r="D305" s="54" t="s">
        <v>813</v>
      </c>
      <c r="E305" s="66">
        <v>25243016</v>
      </c>
      <c r="F305" s="75" t="s">
        <v>717</v>
      </c>
      <c r="G305" s="59" t="s">
        <v>339</v>
      </c>
      <c r="H305" s="59" t="s">
        <v>394</v>
      </c>
      <c r="I305" s="58">
        <v>9848875740</v>
      </c>
      <c r="J305" s="147" t="s">
        <v>2496</v>
      </c>
      <c r="K305" s="147">
        <v>18</v>
      </c>
      <c r="L305" s="147" t="s">
        <v>2419</v>
      </c>
      <c r="M305" s="65" t="s">
        <v>1402</v>
      </c>
      <c r="N305" s="53">
        <v>3</v>
      </c>
      <c r="O305" s="54" t="s">
        <v>26</v>
      </c>
      <c r="P305" s="54" t="s">
        <v>26</v>
      </c>
      <c r="Q305" s="54" t="s">
        <v>36</v>
      </c>
      <c r="R305" s="57">
        <f t="shared" si="51"/>
        <v>4449193</v>
      </c>
      <c r="S305" s="60">
        <v>1879804.45</v>
      </c>
      <c r="T305" s="60">
        <f t="shared" si="55"/>
        <v>1503843.56</v>
      </c>
      <c r="U305" s="60">
        <f t="shared" si="56"/>
        <v>375960.89</v>
      </c>
      <c r="V305" s="60">
        <v>2569388.5499999998</v>
      </c>
      <c r="W305" s="61">
        <f t="shared" si="52"/>
        <v>1</v>
      </c>
      <c r="X305" s="61">
        <f t="shared" si="53"/>
        <v>1</v>
      </c>
      <c r="Y305" s="61">
        <f t="shared" si="54"/>
        <v>0</v>
      </c>
      <c r="Z305" s="75">
        <v>0</v>
      </c>
      <c r="AA305" s="75">
        <v>0</v>
      </c>
      <c r="AB305" s="75">
        <v>0</v>
      </c>
      <c r="AC305" s="75">
        <v>0</v>
      </c>
      <c r="AD305" s="75">
        <v>1</v>
      </c>
      <c r="AE305" s="75">
        <v>0</v>
      </c>
      <c r="AF305" s="62">
        <v>3</v>
      </c>
      <c r="AG305" s="53" t="s">
        <v>198</v>
      </c>
      <c r="AH305" s="308">
        <v>42663</v>
      </c>
      <c r="AI305" s="3">
        <v>722742.74</v>
      </c>
      <c r="AJ305" s="57"/>
      <c r="AK305" s="67"/>
      <c r="AL305" s="57"/>
      <c r="AM305" s="55"/>
      <c r="AN305" s="53"/>
      <c r="AO305" s="55"/>
      <c r="AP305" s="3">
        <v>180685</v>
      </c>
      <c r="AQ305" s="60">
        <f t="shared" si="49"/>
        <v>722742.74</v>
      </c>
      <c r="AR305" s="60">
        <f t="shared" si="48"/>
        <v>903427.74</v>
      </c>
      <c r="AS305" s="63">
        <f t="shared" si="50"/>
        <v>48.059665993449478</v>
      </c>
      <c r="AT305" s="60" t="s">
        <v>425</v>
      </c>
      <c r="AU305" s="64" t="s">
        <v>174</v>
      </c>
      <c r="AV305" s="53">
        <v>150</v>
      </c>
      <c r="AW305" s="53">
        <v>7.2</v>
      </c>
      <c r="AX305" s="53"/>
      <c r="AY305" s="53"/>
      <c r="AZ305" s="53"/>
      <c r="BA305" s="53"/>
      <c r="BB305" s="53"/>
      <c r="BC305" s="53"/>
      <c r="BD305" s="53">
        <v>1</v>
      </c>
      <c r="BE305" s="53"/>
      <c r="BF305" s="53"/>
      <c r="BG305" s="53">
        <v>1</v>
      </c>
      <c r="BH305" s="53"/>
      <c r="BI305" s="53"/>
      <c r="BJ305" s="53"/>
      <c r="BK305" s="53"/>
      <c r="BL305" s="53">
        <v>1</v>
      </c>
      <c r="BM305" s="53"/>
      <c r="BN305" s="53"/>
      <c r="BO305" s="53"/>
      <c r="BP305" s="53"/>
      <c r="BQ305" s="53"/>
      <c r="BR305" s="53"/>
    </row>
    <row r="306" spans="1:70" s="50" customFormat="1" ht="30">
      <c r="A306" s="53">
        <v>305</v>
      </c>
      <c r="B306" s="54" t="s">
        <v>13</v>
      </c>
      <c r="C306" s="53" t="s">
        <v>58</v>
      </c>
      <c r="D306" s="54" t="s">
        <v>816</v>
      </c>
      <c r="E306" s="66">
        <v>25242017</v>
      </c>
      <c r="F306" s="75" t="s">
        <v>922</v>
      </c>
      <c r="G306" s="59" t="s">
        <v>389</v>
      </c>
      <c r="H306" s="59" t="s">
        <v>193</v>
      </c>
      <c r="I306" s="58">
        <v>9749522822</v>
      </c>
      <c r="J306" s="147" t="s">
        <v>2495</v>
      </c>
      <c r="K306" s="147">
        <v>18</v>
      </c>
      <c r="L306" s="147" t="s">
        <v>2497</v>
      </c>
      <c r="M306" s="53" t="s">
        <v>1227</v>
      </c>
      <c r="N306" s="53">
        <v>2</v>
      </c>
      <c r="O306" s="198" t="s">
        <v>1403</v>
      </c>
      <c r="P306" s="198" t="s">
        <v>1403</v>
      </c>
      <c r="Q306" s="54" t="s">
        <v>9</v>
      </c>
      <c r="R306" s="57">
        <f t="shared" si="51"/>
        <v>4952728</v>
      </c>
      <c r="S306" s="60">
        <v>2030568.2</v>
      </c>
      <c r="T306" s="60">
        <f t="shared" si="55"/>
        <v>1624454.56</v>
      </c>
      <c r="U306" s="60">
        <f t="shared" si="56"/>
        <v>406113.64</v>
      </c>
      <c r="V306" s="60">
        <v>2922159.8</v>
      </c>
      <c r="W306" s="61">
        <f t="shared" si="52"/>
        <v>41</v>
      </c>
      <c r="X306" s="61">
        <f t="shared" si="53"/>
        <v>0</v>
      </c>
      <c r="Y306" s="61">
        <f t="shared" si="54"/>
        <v>41</v>
      </c>
      <c r="Z306" s="75">
        <v>0</v>
      </c>
      <c r="AA306" s="75">
        <v>3</v>
      </c>
      <c r="AB306" s="75">
        <v>0</v>
      </c>
      <c r="AC306" s="75">
        <v>0</v>
      </c>
      <c r="AD306" s="75">
        <v>0</v>
      </c>
      <c r="AE306" s="75">
        <v>38</v>
      </c>
      <c r="AF306" s="62">
        <v>3</v>
      </c>
      <c r="AG306" s="55" t="s">
        <v>198</v>
      </c>
      <c r="AH306" s="305">
        <v>42457</v>
      </c>
      <c r="AI306" s="306">
        <v>826054.6</v>
      </c>
      <c r="AJ306" s="57" t="s">
        <v>199</v>
      </c>
      <c r="AK306" s="308">
        <v>42649</v>
      </c>
      <c r="AL306" s="228">
        <v>587024.80000000005</v>
      </c>
      <c r="AM306" s="55"/>
      <c r="AN306" s="55"/>
      <c r="AO306" s="55"/>
      <c r="AP306" s="306">
        <v>353269.85</v>
      </c>
      <c r="AQ306" s="60">
        <f t="shared" si="49"/>
        <v>1413079.4</v>
      </c>
      <c r="AR306" s="60">
        <f t="shared" si="48"/>
        <v>1766349.25</v>
      </c>
      <c r="AS306" s="63">
        <f t="shared" si="50"/>
        <v>86.987930274885628</v>
      </c>
      <c r="AT306" s="60" t="s">
        <v>425</v>
      </c>
      <c r="AU306" s="64" t="s">
        <v>173</v>
      </c>
      <c r="AV306" s="53">
        <v>21</v>
      </c>
      <c r="AW306" s="53">
        <v>590</v>
      </c>
      <c r="AX306" s="53"/>
      <c r="AY306" s="53"/>
      <c r="AZ306" s="53">
        <v>21</v>
      </c>
      <c r="BA306" s="53">
        <v>38</v>
      </c>
      <c r="BB306" s="53"/>
      <c r="BC306" s="53"/>
      <c r="BD306" s="53"/>
      <c r="BE306" s="53"/>
      <c r="BF306" s="53"/>
      <c r="BG306" s="53"/>
      <c r="BH306" s="53"/>
      <c r="BI306" s="53"/>
      <c r="BJ306" s="53">
        <v>3800</v>
      </c>
      <c r="BK306" s="53"/>
      <c r="BL306" s="53">
        <v>1</v>
      </c>
      <c r="BM306" s="53">
        <v>38</v>
      </c>
      <c r="BN306" s="53">
        <v>4</v>
      </c>
      <c r="BO306" s="53">
        <v>38</v>
      </c>
      <c r="BP306" s="53"/>
      <c r="BQ306" s="53"/>
      <c r="BR306" s="53"/>
    </row>
    <row r="307" spans="1:70" s="50" customFormat="1" ht="30">
      <c r="A307" s="53">
        <v>306</v>
      </c>
      <c r="B307" s="54" t="s">
        <v>13</v>
      </c>
      <c r="C307" s="53" t="s">
        <v>478</v>
      </c>
      <c r="D307" s="54" t="s">
        <v>1257</v>
      </c>
      <c r="E307" s="53">
        <v>25342018</v>
      </c>
      <c r="F307" s="75" t="s">
        <v>1258</v>
      </c>
      <c r="G307" s="59" t="s">
        <v>1259</v>
      </c>
      <c r="H307" s="59" t="s">
        <v>1260</v>
      </c>
      <c r="I307" s="58">
        <v>9749524255</v>
      </c>
      <c r="J307" s="147" t="s">
        <v>2423</v>
      </c>
      <c r="K307" s="147">
        <v>18</v>
      </c>
      <c r="L307" s="147" t="s">
        <v>1837</v>
      </c>
      <c r="M307" s="53" t="s">
        <v>1212</v>
      </c>
      <c r="N307" s="53">
        <v>2</v>
      </c>
      <c r="O307" s="54" t="s">
        <v>45</v>
      </c>
      <c r="P307" s="54" t="s">
        <v>1518</v>
      </c>
      <c r="Q307" s="54" t="s">
        <v>1405</v>
      </c>
      <c r="R307" s="57">
        <f t="shared" si="51"/>
        <v>3488650.3</v>
      </c>
      <c r="S307" s="60">
        <v>1539937.67</v>
      </c>
      <c r="T307" s="60">
        <f>S307*80%</f>
        <v>1231950.1359999999</v>
      </c>
      <c r="U307" s="60">
        <f>S307*20%</f>
        <v>307987.53399999999</v>
      </c>
      <c r="V307" s="60">
        <v>1948712.63</v>
      </c>
      <c r="W307" s="61">
        <f t="shared" si="52"/>
        <v>25</v>
      </c>
      <c r="X307" s="61">
        <f t="shared" si="53"/>
        <v>0</v>
      </c>
      <c r="Y307" s="61">
        <f t="shared" si="54"/>
        <v>25</v>
      </c>
      <c r="Z307" s="75"/>
      <c r="AA307" s="75"/>
      <c r="AB307" s="75"/>
      <c r="AC307" s="75"/>
      <c r="AD307" s="75"/>
      <c r="AE307" s="75">
        <v>25</v>
      </c>
      <c r="AF307" s="62"/>
      <c r="AG307" s="55" t="s">
        <v>198</v>
      </c>
      <c r="AH307" s="305">
        <v>42544</v>
      </c>
      <c r="AI307" s="306">
        <v>307987.53000000003</v>
      </c>
      <c r="AJ307" s="57"/>
      <c r="AK307" s="57"/>
      <c r="AL307" s="57"/>
      <c r="AM307" s="55"/>
      <c r="AN307" s="55"/>
      <c r="AO307" s="55"/>
      <c r="AP307" s="306">
        <v>0</v>
      </c>
      <c r="AQ307" s="60">
        <f t="shared" si="49"/>
        <v>307987.53000000003</v>
      </c>
      <c r="AR307" s="60">
        <f t="shared" si="48"/>
        <v>307987.53000000003</v>
      </c>
      <c r="AS307" s="63">
        <f t="shared" si="50"/>
        <v>19.99999974024923</v>
      </c>
      <c r="AT307" s="60" t="s">
        <v>425</v>
      </c>
      <c r="AU307" s="64" t="s">
        <v>173</v>
      </c>
      <c r="AV307" s="53">
        <v>4.8</v>
      </c>
      <c r="AW307" s="53">
        <v>6</v>
      </c>
      <c r="AX307" s="53"/>
      <c r="AY307" s="53"/>
      <c r="AZ307" s="53"/>
      <c r="BA307" s="53"/>
      <c r="BB307" s="53"/>
      <c r="BC307" s="53"/>
      <c r="BD307" s="53"/>
      <c r="BE307" s="53">
        <v>5</v>
      </c>
      <c r="BF307" s="53"/>
      <c r="BG307" s="53"/>
      <c r="BH307" s="53"/>
      <c r="BI307" s="53"/>
      <c r="BJ307" s="53">
        <v>1200</v>
      </c>
      <c r="BK307" s="53">
        <v>200</v>
      </c>
      <c r="BL307" s="53">
        <v>1</v>
      </c>
      <c r="BM307" s="53"/>
      <c r="BN307" s="53">
        <v>4</v>
      </c>
      <c r="BO307" s="53"/>
      <c r="BP307" s="53"/>
      <c r="BQ307" s="53"/>
      <c r="BR307" s="53"/>
    </row>
    <row r="308" spans="1:70" s="50" customFormat="1" ht="30">
      <c r="A308" s="53">
        <v>307</v>
      </c>
      <c r="B308" s="54" t="s">
        <v>13</v>
      </c>
      <c r="C308" s="53" t="s">
        <v>478</v>
      </c>
      <c r="D308" s="54" t="s">
        <v>1253</v>
      </c>
      <c r="E308" s="53">
        <v>25342019</v>
      </c>
      <c r="F308" s="75" t="s">
        <v>1254</v>
      </c>
      <c r="G308" s="59" t="s">
        <v>1255</v>
      </c>
      <c r="H308" s="59" t="s">
        <v>1256</v>
      </c>
      <c r="I308" s="58">
        <v>9848732655</v>
      </c>
      <c r="J308" s="147" t="s">
        <v>2423</v>
      </c>
      <c r="K308" s="147">
        <v>18</v>
      </c>
      <c r="L308" s="147" t="s">
        <v>1837</v>
      </c>
      <c r="M308" s="53" t="s">
        <v>1227</v>
      </c>
      <c r="N308" s="53">
        <v>2</v>
      </c>
      <c r="O308" s="54" t="s">
        <v>61</v>
      </c>
      <c r="P308" s="54" t="s">
        <v>1517</v>
      </c>
      <c r="Q308" s="54" t="s">
        <v>1405</v>
      </c>
      <c r="R308" s="57">
        <f t="shared" si="51"/>
        <v>7817747.3499999996</v>
      </c>
      <c r="S308" s="60">
        <v>3045595.26</v>
      </c>
      <c r="T308" s="60">
        <f>S308*80%</f>
        <v>2436476.2080000001</v>
      </c>
      <c r="U308" s="60">
        <f>S308*20%</f>
        <v>609119.05200000003</v>
      </c>
      <c r="V308" s="60">
        <v>4772152.09</v>
      </c>
      <c r="W308" s="61">
        <f t="shared" si="52"/>
        <v>67</v>
      </c>
      <c r="X308" s="61">
        <f t="shared" si="53"/>
        <v>64</v>
      </c>
      <c r="Y308" s="61">
        <f t="shared" si="54"/>
        <v>3</v>
      </c>
      <c r="Z308" s="75"/>
      <c r="AA308" s="75"/>
      <c r="AB308" s="75"/>
      <c r="AC308" s="75"/>
      <c r="AD308" s="75">
        <v>64</v>
      </c>
      <c r="AE308" s="75">
        <v>3</v>
      </c>
      <c r="AF308" s="62"/>
      <c r="AG308" s="55" t="s">
        <v>198</v>
      </c>
      <c r="AH308" s="308">
        <v>42772</v>
      </c>
      <c r="AI308" s="3">
        <v>1393874</v>
      </c>
      <c r="AJ308" s="57"/>
      <c r="AK308" s="57"/>
      <c r="AL308" s="57"/>
      <c r="AM308" s="55"/>
      <c r="AN308" s="55"/>
      <c r="AO308" s="55"/>
      <c r="AP308" s="306">
        <v>348468.5</v>
      </c>
      <c r="AQ308" s="60">
        <f t="shared" si="49"/>
        <v>1393874</v>
      </c>
      <c r="AR308" s="60">
        <f t="shared" si="48"/>
        <v>1742342.5</v>
      </c>
      <c r="AS308" s="63">
        <f t="shared" si="50"/>
        <v>57.208602957964949</v>
      </c>
      <c r="AT308" s="60" t="s">
        <v>425</v>
      </c>
      <c r="AU308" s="64" t="s">
        <v>173</v>
      </c>
      <c r="AV308" s="53">
        <v>18</v>
      </c>
      <c r="AW308" s="53">
        <v>196</v>
      </c>
      <c r="AX308" s="53"/>
      <c r="AY308" s="53"/>
      <c r="AZ308" s="53"/>
      <c r="BA308" s="53"/>
      <c r="BB308" s="53"/>
      <c r="BC308" s="53"/>
      <c r="BD308" s="53"/>
      <c r="BE308" s="53">
        <v>5</v>
      </c>
      <c r="BF308" s="53"/>
      <c r="BG308" s="53"/>
      <c r="BH308" s="53"/>
      <c r="BI308" s="53"/>
      <c r="BJ308" s="53">
        <v>1200</v>
      </c>
      <c r="BK308" s="53">
        <v>250</v>
      </c>
      <c r="BL308" s="53">
        <v>1</v>
      </c>
      <c r="BM308" s="53"/>
      <c r="BN308" s="53">
        <v>6</v>
      </c>
      <c r="BO308" s="53"/>
      <c r="BP308" s="53"/>
      <c r="BQ308" s="53">
        <v>8</v>
      </c>
      <c r="BR308" s="53"/>
    </row>
    <row r="309" spans="1:70" s="50" customFormat="1" ht="30">
      <c r="A309" s="53">
        <v>308</v>
      </c>
      <c r="B309" s="54" t="s">
        <v>13</v>
      </c>
      <c r="C309" s="53" t="s">
        <v>478</v>
      </c>
      <c r="D309" s="54" t="s">
        <v>1249</v>
      </c>
      <c r="E309" s="53">
        <v>25342020</v>
      </c>
      <c r="F309" s="75" t="s">
        <v>1250</v>
      </c>
      <c r="G309" s="59" t="s">
        <v>1251</v>
      </c>
      <c r="H309" s="59" t="s">
        <v>1252</v>
      </c>
      <c r="I309" s="58">
        <v>9749514512</v>
      </c>
      <c r="J309" s="147" t="s">
        <v>2423</v>
      </c>
      <c r="K309" s="147">
        <v>18</v>
      </c>
      <c r="L309" s="147" t="s">
        <v>1837</v>
      </c>
      <c r="M309" s="53" t="s">
        <v>1227</v>
      </c>
      <c r="N309" s="53">
        <v>2</v>
      </c>
      <c r="O309" s="54" t="s">
        <v>61</v>
      </c>
      <c r="P309" s="54" t="s">
        <v>1517</v>
      </c>
      <c r="Q309" s="54" t="s">
        <v>1405</v>
      </c>
      <c r="R309" s="57">
        <f t="shared" si="51"/>
        <v>5273001.5500000007</v>
      </c>
      <c r="S309" s="60">
        <v>2480114.9300000002</v>
      </c>
      <c r="T309" s="60">
        <f t="shared" si="55"/>
        <v>1984091.9440000001</v>
      </c>
      <c r="U309" s="60">
        <f t="shared" si="56"/>
        <v>496022.98600000003</v>
      </c>
      <c r="V309" s="60">
        <v>2792886.62</v>
      </c>
      <c r="W309" s="61">
        <f t="shared" si="52"/>
        <v>55</v>
      </c>
      <c r="X309" s="61">
        <f t="shared" si="53"/>
        <v>47</v>
      </c>
      <c r="Y309" s="61">
        <f t="shared" si="54"/>
        <v>8</v>
      </c>
      <c r="Z309" s="75"/>
      <c r="AA309" s="75"/>
      <c r="AB309" s="75"/>
      <c r="AC309" s="75"/>
      <c r="AD309" s="75">
        <v>47</v>
      </c>
      <c r="AE309" s="75">
        <v>8</v>
      </c>
      <c r="AF309" s="62"/>
      <c r="AG309" s="55" t="s">
        <v>198</v>
      </c>
      <c r="AH309" s="305">
        <v>42544</v>
      </c>
      <c r="AI309" s="306">
        <v>484478.99</v>
      </c>
      <c r="AJ309" s="57" t="s">
        <v>199</v>
      </c>
      <c r="AK309" s="308">
        <v>42634</v>
      </c>
      <c r="AL309" s="3">
        <v>273533.02</v>
      </c>
      <c r="AM309" s="55"/>
      <c r="AN309" s="55"/>
      <c r="AO309" s="55"/>
      <c r="AP309" s="3">
        <v>189503</v>
      </c>
      <c r="AQ309" s="60">
        <f t="shared" si="49"/>
        <v>758012.01</v>
      </c>
      <c r="AR309" s="60">
        <f t="shared" si="48"/>
        <v>947515.01</v>
      </c>
      <c r="AS309" s="63">
        <f t="shared" si="50"/>
        <v>38.204479902872883</v>
      </c>
      <c r="AT309" s="60" t="s">
        <v>425</v>
      </c>
      <c r="AU309" s="64" t="s">
        <v>173</v>
      </c>
      <c r="AV309" s="53">
        <v>14.3</v>
      </c>
      <c r="AW309" s="53">
        <v>95</v>
      </c>
      <c r="AX309" s="53"/>
      <c r="AY309" s="53"/>
      <c r="AZ309" s="53"/>
      <c r="BA309" s="53"/>
      <c r="BB309" s="53"/>
      <c r="BC309" s="53"/>
      <c r="BD309" s="53"/>
      <c r="BE309" s="53">
        <v>5</v>
      </c>
      <c r="BF309" s="53"/>
      <c r="BG309" s="53"/>
      <c r="BH309" s="53"/>
      <c r="BI309" s="53"/>
      <c r="BJ309" s="53">
        <v>1600</v>
      </c>
      <c r="BK309" s="53">
        <v>250</v>
      </c>
      <c r="BL309" s="53">
        <v>1</v>
      </c>
      <c r="BM309" s="53"/>
      <c r="BN309" s="53">
        <v>3</v>
      </c>
      <c r="BO309" s="53"/>
      <c r="BP309" s="53"/>
      <c r="BQ309" s="53">
        <v>6</v>
      </c>
      <c r="BR309" s="53"/>
    </row>
    <row r="310" spans="1:70" s="50" customFormat="1" ht="30">
      <c r="A310" s="53">
        <v>309</v>
      </c>
      <c r="B310" s="54" t="s">
        <v>13</v>
      </c>
      <c r="C310" s="53" t="s">
        <v>478</v>
      </c>
      <c r="D310" s="54" t="s">
        <v>1272</v>
      </c>
      <c r="E310" s="53">
        <v>25342021</v>
      </c>
      <c r="F310" s="75" t="s">
        <v>1273</v>
      </c>
      <c r="G310" s="59" t="s">
        <v>1274</v>
      </c>
      <c r="H310" s="59" t="s">
        <v>1275</v>
      </c>
      <c r="I310" s="58">
        <v>9749513863</v>
      </c>
      <c r="J310" s="147" t="s">
        <v>2498</v>
      </c>
      <c r="K310" s="147">
        <v>18</v>
      </c>
      <c r="L310" s="147" t="s">
        <v>1966</v>
      </c>
      <c r="M310" s="53" t="s">
        <v>1227</v>
      </c>
      <c r="N310" s="53">
        <v>2</v>
      </c>
      <c r="O310" s="54" t="s">
        <v>61</v>
      </c>
      <c r="P310" s="54" t="s">
        <v>1517</v>
      </c>
      <c r="Q310" s="54" t="s">
        <v>1405</v>
      </c>
      <c r="R310" s="57">
        <f t="shared" si="51"/>
        <v>2857561.95</v>
      </c>
      <c r="S310" s="60">
        <v>1414344.09</v>
      </c>
      <c r="T310" s="60">
        <f>S310*80%</f>
        <v>1131475.2720000001</v>
      </c>
      <c r="U310" s="60">
        <f>S310*20%</f>
        <v>282868.81800000003</v>
      </c>
      <c r="V310" s="60">
        <v>1443217.86</v>
      </c>
      <c r="W310" s="61">
        <f t="shared" si="52"/>
        <v>25</v>
      </c>
      <c r="X310" s="61">
        <f t="shared" si="53"/>
        <v>9</v>
      </c>
      <c r="Y310" s="61">
        <f t="shared" si="54"/>
        <v>16</v>
      </c>
      <c r="Z310" s="75"/>
      <c r="AA310" s="75"/>
      <c r="AB310" s="75"/>
      <c r="AC310" s="75"/>
      <c r="AD310" s="75">
        <v>9</v>
      </c>
      <c r="AE310" s="75">
        <v>16</v>
      </c>
      <c r="AF310" s="62"/>
      <c r="AG310" s="55" t="s">
        <v>198</v>
      </c>
      <c r="AH310" s="305">
        <v>42544</v>
      </c>
      <c r="AI310" s="306">
        <v>277018.82</v>
      </c>
      <c r="AJ310" s="57" t="s">
        <v>199</v>
      </c>
      <c r="AK310" s="308">
        <v>42772</v>
      </c>
      <c r="AL310" s="3">
        <v>678081.16</v>
      </c>
      <c r="AM310" s="55"/>
      <c r="AN310" s="55"/>
      <c r="AO310" s="55"/>
      <c r="AP310" s="3">
        <v>238774.99</v>
      </c>
      <c r="AQ310" s="60">
        <f t="shared" si="49"/>
        <v>955099.98</v>
      </c>
      <c r="AR310" s="60">
        <f t="shared" si="48"/>
        <v>1193874.97</v>
      </c>
      <c r="AS310" s="63">
        <f t="shared" si="50"/>
        <v>84.411917753338216</v>
      </c>
      <c r="AT310" s="60" t="s">
        <v>425</v>
      </c>
      <c r="AU310" s="64" t="s">
        <v>173</v>
      </c>
      <c r="AV310" s="53">
        <v>4</v>
      </c>
      <c r="AW310" s="53">
        <v>20</v>
      </c>
      <c r="AX310" s="53"/>
      <c r="AY310" s="53"/>
      <c r="AZ310" s="53"/>
      <c r="BA310" s="53"/>
      <c r="BB310" s="53"/>
      <c r="BC310" s="53"/>
      <c r="BD310" s="53"/>
      <c r="BE310" s="53">
        <v>5</v>
      </c>
      <c r="BF310" s="53"/>
      <c r="BG310" s="53"/>
      <c r="BH310" s="53"/>
      <c r="BI310" s="53"/>
      <c r="BJ310" s="53">
        <v>1200</v>
      </c>
      <c r="BK310" s="53">
        <v>250</v>
      </c>
      <c r="BL310" s="53">
        <v>1</v>
      </c>
      <c r="BM310" s="53"/>
      <c r="BN310" s="53">
        <v>3</v>
      </c>
      <c r="BO310" s="53"/>
      <c r="BP310" s="53"/>
      <c r="BQ310" s="53"/>
      <c r="BR310" s="53"/>
    </row>
    <row r="311" spans="1:70" s="50" customFormat="1">
      <c r="A311" s="53">
        <v>310</v>
      </c>
      <c r="B311" s="54" t="s">
        <v>13</v>
      </c>
      <c r="C311" s="53" t="s">
        <v>478</v>
      </c>
      <c r="D311" s="54" t="s">
        <v>1268</v>
      </c>
      <c r="E311" s="53">
        <v>25342022</v>
      </c>
      <c r="F311" s="75" t="s">
        <v>1269</v>
      </c>
      <c r="G311" s="59" t="s">
        <v>1271</v>
      </c>
      <c r="H311" s="59" t="s">
        <v>1270</v>
      </c>
      <c r="I311" s="58">
        <v>9749524735</v>
      </c>
      <c r="J311" s="147" t="s">
        <v>2498</v>
      </c>
      <c r="K311" s="147">
        <v>18</v>
      </c>
      <c r="L311" s="147" t="s">
        <v>1966</v>
      </c>
      <c r="M311" s="53" t="s">
        <v>1212</v>
      </c>
      <c r="N311" s="53">
        <v>2</v>
      </c>
      <c r="O311" s="54" t="s">
        <v>45</v>
      </c>
      <c r="P311" s="54" t="s">
        <v>45</v>
      </c>
      <c r="Q311" s="54" t="s">
        <v>9</v>
      </c>
      <c r="R311" s="57">
        <f t="shared" si="51"/>
        <v>3266061.95</v>
      </c>
      <c r="S311" s="60">
        <v>1346668.49</v>
      </c>
      <c r="T311" s="60">
        <f t="shared" si="55"/>
        <v>1077334.7920000001</v>
      </c>
      <c r="U311" s="60">
        <f t="shared" si="56"/>
        <v>269333.69800000003</v>
      </c>
      <c r="V311" s="60">
        <v>1919393.46</v>
      </c>
      <c r="W311" s="61">
        <f t="shared" si="52"/>
        <v>25</v>
      </c>
      <c r="X311" s="61">
        <f t="shared" si="53"/>
        <v>0</v>
      </c>
      <c r="Y311" s="61">
        <f t="shared" si="54"/>
        <v>25</v>
      </c>
      <c r="Z311" s="75"/>
      <c r="AA311" s="75"/>
      <c r="AB311" s="75"/>
      <c r="AC311" s="75"/>
      <c r="AD311" s="75"/>
      <c r="AE311" s="75">
        <v>25</v>
      </c>
      <c r="AF311" s="62"/>
      <c r="AG311" s="55"/>
      <c r="AH311" s="81"/>
      <c r="AI311" s="57"/>
      <c r="AJ311" s="57"/>
      <c r="AK311" s="57"/>
      <c r="AL311" s="57"/>
      <c r="AM311" s="55"/>
      <c r="AN311" s="55"/>
      <c r="AO311" s="55"/>
      <c r="AP311" s="306">
        <v>0</v>
      </c>
      <c r="AQ311" s="60">
        <f t="shared" si="49"/>
        <v>0</v>
      </c>
      <c r="AR311" s="60">
        <f t="shared" si="48"/>
        <v>0</v>
      </c>
      <c r="AS311" s="63">
        <f t="shared" si="50"/>
        <v>0</v>
      </c>
      <c r="AT311" s="60" t="s">
        <v>425</v>
      </c>
      <c r="AU311" s="64" t="s">
        <v>173</v>
      </c>
      <c r="AV311" s="53">
        <v>6</v>
      </c>
      <c r="AW311" s="53">
        <v>9</v>
      </c>
      <c r="AX311" s="53"/>
      <c r="AY311" s="53"/>
      <c r="AZ311" s="53"/>
      <c r="BA311" s="53"/>
      <c r="BB311" s="53"/>
      <c r="BC311" s="53"/>
      <c r="BD311" s="53"/>
      <c r="BE311" s="53"/>
      <c r="BF311" s="53"/>
      <c r="BG311" s="53"/>
      <c r="BH311" s="53"/>
      <c r="BI311" s="53"/>
      <c r="BJ311" s="53">
        <v>1200</v>
      </c>
      <c r="BK311" s="53">
        <v>200</v>
      </c>
      <c r="BL311" s="53">
        <v>1</v>
      </c>
      <c r="BM311" s="53"/>
      <c r="BN311" s="53">
        <v>3</v>
      </c>
      <c r="BO311" s="53"/>
      <c r="BP311" s="53"/>
      <c r="BQ311" s="53"/>
      <c r="BR311" s="53"/>
    </row>
    <row r="312" spans="1:70" s="50" customFormat="1">
      <c r="A312" s="53">
        <v>311</v>
      </c>
      <c r="B312" s="54" t="s">
        <v>13</v>
      </c>
      <c r="C312" s="53" t="s">
        <v>1312</v>
      </c>
      <c r="D312" s="54" t="s">
        <v>1313</v>
      </c>
      <c r="E312" s="53">
        <v>25342023</v>
      </c>
      <c r="F312" s="75" t="s">
        <v>1314</v>
      </c>
      <c r="G312" s="54" t="s">
        <v>1316</v>
      </c>
      <c r="H312" s="59" t="s">
        <v>1315</v>
      </c>
      <c r="I312" s="58">
        <v>9749578965</v>
      </c>
      <c r="J312" s="147" t="s">
        <v>2485</v>
      </c>
      <c r="K312" s="147">
        <v>12</v>
      </c>
      <c r="L312" s="147" t="s">
        <v>2499</v>
      </c>
      <c r="M312" s="53" t="s">
        <v>1212</v>
      </c>
      <c r="N312" s="53">
        <v>1</v>
      </c>
      <c r="O312" s="198" t="s">
        <v>1403</v>
      </c>
      <c r="P312" s="198" t="s">
        <v>1403</v>
      </c>
      <c r="Q312" s="54" t="s">
        <v>9</v>
      </c>
      <c r="R312" s="57">
        <f t="shared" si="51"/>
        <v>1080400</v>
      </c>
      <c r="S312" s="60">
        <v>598648</v>
      </c>
      <c r="T312" s="60">
        <f t="shared" ref="T312:T321" si="57">S312*100%</f>
        <v>598648</v>
      </c>
      <c r="U312" s="60"/>
      <c r="V312" s="60">
        <v>481752</v>
      </c>
      <c r="W312" s="61">
        <f t="shared" si="52"/>
        <v>31</v>
      </c>
      <c r="X312" s="61">
        <f t="shared" si="53"/>
        <v>0</v>
      </c>
      <c r="Y312" s="61">
        <f t="shared" si="54"/>
        <v>31</v>
      </c>
      <c r="Z312" s="75"/>
      <c r="AA312" s="75"/>
      <c r="AB312" s="75"/>
      <c r="AC312" s="75"/>
      <c r="AD312" s="75"/>
      <c r="AE312" s="75">
        <v>31</v>
      </c>
      <c r="AF312" s="62"/>
      <c r="AG312" s="55" t="s">
        <v>198</v>
      </c>
      <c r="AH312" s="305">
        <v>42544</v>
      </c>
      <c r="AI312" s="306">
        <v>119730</v>
      </c>
      <c r="AJ312" s="57" t="s">
        <v>199</v>
      </c>
      <c r="AK312" s="308">
        <v>42634</v>
      </c>
      <c r="AL312" s="3">
        <v>315717</v>
      </c>
      <c r="AM312" s="55" t="s">
        <v>200</v>
      </c>
      <c r="AN312" s="308">
        <v>42772</v>
      </c>
      <c r="AO312" s="3">
        <v>100148</v>
      </c>
      <c r="AP312" s="306">
        <v>0</v>
      </c>
      <c r="AQ312" s="60">
        <f t="shared" si="49"/>
        <v>535595</v>
      </c>
      <c r="AR312" s="60">
        <f t="shared" si="48"/>
        <v>535595</v>
      </c>
      <c r="AS312" s="63">
        <f t="shared" si="50"/>
        <v>89.467433282997689</v>
      </c>
      <c r="AT312" s="60" t="s">
        <v>424</v>
      </c>
      <c r="AU312" s="64" t="s">
        <v>173</v>
      </c>
      <c r="AV312" s="53">
        <v>6.1</v>
      </c>
      <c r="AW312" s="53">
        <v>30.5</v>
      </c>
      <c r="AX312" s="53"/>
      <c r="AY312" s="53"/>
      <c r="AZ312" s="53">
        <v>6.1</v>
      </c>
      <c r="BA312" s="53"/>
      <c r="BB312" s="53"/>
      <c r="BC312" s="53"/>
      <c r="BD312" s="53"/>
      <c r="BE312" s="53"/>
      <c r="BF312" s="53"/>
      <c r="BG312" s="53"/>
      <c r="BH312" s="53"/>
      <c r="BI312" s="53"/>
      <c r="BJ312" s="53">
        <v>3100</v>
      </c>
      <c r="BK312" s="53"/>
      <c r="BL312" s="53"/>
      <c r="BM312" s="53">
        <v>62</v>
      </c>
      <c r="BN312" s="53">
        <v>3</v>
      </c>
      <c r="BO312" s="53">
        <v>31</v>
      </c>
      <c r="BP312" s="53"/>
      <c r="BQ312" s="53"/>
      <c r="BR312" s="53"/>
    </row>
    <row r="313" spans="1:70" s="50" customFormat="1" ht="30">
      <c r="A313" s="53">
        <v>312</v>
      </c>
      <c r="B313" s="54" t="s">
        <v>13</v>
      </c>
      <c r="C313" s="53" t="s">
        <v>1312</v>
      </c>
      <c r="D313" s="54" t="s">
        <v>1317</v>
      </c>
      <c r="E313" s="53">
        <v>25342024</v>
      </c>
      <c r="F313" s="75" t="s">
        <v>1318</v>
      </c>
      <c r="G313" s="59" t="s">
        <v>1320</v>
      </c>
      <c r="H313" s="59" t="s">
        <v>1319</v>
      </c>
      <c r="I313" s="58">
        <v>9848775085</v>
      </c>
      <c r="J313" s="147" t="s">
        <v>2485</v>
      </c>
      <c r="K313" s="147">
        <v>11</v>
      </c>
      <c r="L313" s="147" t="s">
        <v>1867</v>
      </c>
      <c r="M313" s="53" t="s">
        <v>1212</v>
      </c>
      <c r="N313" s="53">
        <v>1</v>
      </c>
      <c r="O313" s="54" t="s">
        <v>1521</v>
      </c>
      <c r="P313" s="54" t="s">
        <v>1521</v>
      </c>
      <c r="Q313" s="54" t="s">
        <v>9</v>
      </c>
      <c r="R313" s="57">
        <f t="shared" si="51"/>
        <v>1297420</v>
      </c>
      <c r="S313" s="60">
        <v>647920</v>
      </c>
      <c r="T313" s="60">
        <f t="shared" si="57"/>
        <v>647920</v>
      </c>
      <c r="U313" s="60"/>
      <c r="V313" s="60">
        <v>649500</v>
      </c>
      <c r="W313" s="61">
        <f t="shared" si="52"/>
        <v>27</v>
      </c>
      <c r="X313" s="61">
        <f t="shared" si="53"/>
        <v>0</v>
      </c>
      <c r="Y313" s="61">
        <f t="shared" si="54"/>
        <v>27</v>
      </c>
      <c r="Z313" s="75"/>
      <c r="AA313" s="75"/>
      <c r="AB313" s="75"/>
      <c r="AC313" s="75"/>
      <c r="AD313" s="75"/>
      <c r="AE313" s="75">
        <v>27</v>
      </c>
      <c r="AF313" s="62"/>
      <c r="AG313" s="55" t="s">
        <v>198</v>
      </c>
      <c r="AH313" s="305">
        <v>42544</v>
      </c>
      <c r="AI313" s="306">
        <v>129584</v>
      </c>
      <c r="AJ313" s="57" t="s">
        <v>199</v>
      </c>
      <c r="AK313" s="308">
        <v>42634</v>
      </c>
      <c r="AL313" s="3">
        <v>483066</v>
      </c>
      <c r="AM313" s="55"/>
      <c r="AN313" s="55"/>
      <c r="AO313" s="55"/>
      <c r="AP313" s="306">
        <v>0</v>
      </c>
      <c r="AQ313" s="60">
        <f t="shared" si="49"/>
        <v>612650</v>
      </c>
      <c r="AR313" s="60">
        <f t="shared" ref="AR313:AR376" si="58">AP313+AQ313</f>
        <v>612650</v>
      </c>
      <c r="AS313" s="63">
        <f t="shared" si="50"/>
        <v>94.556426719348067</v>
      </c>
      <c r="AT313" s="60" t="s">
        <v>425</v>
      </c>
      <c r="AU313" s="64" t="s">
        <v>173</v>
      </c>
      <c r="AV313" s="53">
        <v>5.4</v>
      </c>
      <c r="AW313" s="53">
        <v>129.6</v>
      </c>
      <c r="AX313" s="53"/>
      <c r="AY313" s="53"/>
      <c r="AZ313" s="53"/>
      <c r="BA313" s="53"/>
      <c r="BB313" s="53"/>
      <c r="BC313" s="53"/>
      <c r="BD313" s="53"/>
      <c r="BE313" s="53"/>
      <c r="BF313" s="53"/>
      <c r="BG313" s="53"/>
      <c r="BH313" s="53"/>
      <c r="BI313" s="53"/>
      <c r="BJ313" s="53"/>
      <c r="BK313" s="53"/>
      <c r="BL313" s="53"/>
      <c r="BM313" s="53"/>
      <c r="BN313" s="53">
        <v>2</v>
      </c>
      <c r="BO313" s="53"/>
      <c r="BP313" s="53"/>
      <c r="BQ313" s="53"/>
      <c r="BR313" s="53"/>
    </row>
    <row r="314" spans="1:70" s="50" customFormat="1" ht="30">
      <c r="A314" s="53">
        <v>313</v>
      </c>
      <c r="B314" s="54" t="s">
        <v>13</v>
      </c>
      <c r="C314" s="53" t="s">
        <v>1312</v>
      </c>
      <c r="D314" s="54" t="s">
        <v>1317</v>
      </c>
      <c r="E314" s="53">
        <v>25342025</v>
      </c>
      <c r="F314" s="75" t="s">
        <v>1321</v>
      </c>
      <c r="G314" s="59" t="s">
        <v>1323</v>
      </c>
      <c r="H314" s="59" t="s">
        <v>1322</v>
      </c>
      <c r="I314" s="58">
        <v>9749540149</v>
      </c>
      <c r="J314" s="147" t="s">
        <v>2485</v>
      </c>
      <c r="K314" s="147">
        <v>11</v>
      </c>
      <c r="L314" s="147" t="s">
        <v>2500</v>
      </c>
      <c r="M314" s="53" t="s">
        <v>1212</v>
      </c>
      <c r="N314" s="53">
        <v>1</v>
      </c>
      <c r="O314" s="54" t="s">
        <v>1521</v>
      </c>
      <c r="P314" s="54" t="s">
        <v>1521</v>
      </c>
      <c r="Q314" s="54" t="s">
        <v>9</v>
      </c>
      <c r="R314" s="57">
        <f t="shared" si="51"/>
        <v>1283510</v>
      </c>
      <c r="S314" s="60">
        <v>629939</v>
      </c>
      <c r="T314" s="60">
        <f t="shared" si="57"/>
        <v>629939</v>
      </c>
      <c r="U314" s="60"/>
      <c r="V314" s="60">
        <v>653571</v>
      </c>
      <c r="W314" s="61">
        <f t="shared" si="52"/>
        <v>27</v>
      </c>
      <c r="X314" s="61">
        <f t="shared" si="53"/>
        <v>0</v>
      </c>
      <c r="Y314" s="61">
        <f t="shared" si="54"/>
        <v>27</v>
      </c>
      <c r="Z314" s="75"/>
      <c r="AA314" s="75"/>
      <c r="AB314" s="75"/>
      <c r="AC314" s="75"/>
      <c r="AD314" s="75"/>
      <c r="AE314" s="75">
        <v>27</v>
      </c>
      <c r="AF314" s="62"/>
      <c r="AG314" s="55" t="s">
        <v>198</v>
      </c>
      <c r="AH314" s="305">
        <v>42544</v>
      </c>
      <c r="AI314" s="306">
        <v>125988</v>
      </c>
      <c r="AJ314" s="57" t="s">
        <v>199</v>
      </c>
      <c r="AK314" s="308">
        <v>42634</v>
      </c>
      <c r="AL314" s="3">
        <v>451477</v>
      </c>
      <c r="AM314" s="55"/>
      <c r="AN314" s="55"/>
      <c r="AO314" s="55"/>
      <c r="AP314" s="306">
        <v>0</v>
      </c>
      <c r="AQ314" s="60">
        <f t="shared" si="49"/>
        <v>577465</v>
      </c>
      <c r="AR314" s="60">
        <f t="shared" si="58"/>
        <v>577465</v>
      </c>
      <c r="AS314" s="63">
        <f t="shared" si="50"/>
        <v>91.669987093988468</v>
      </c>
      <c r="AT314" s="60" t="s">
        <v>425</v>
      </c>
      <c r="AU314" s="64" t="s">
        <v>173</v>
      </c>
      <c r="AV314" s="53">
        <v>5.25</v>
      </c>
      <c r="AW314" s="53">
        <v>73.5</v>
      </c>
      <c r="AX314" s="53"/>
      <c r="AY314" s="53"/>
      <c r="AZ314" s="53"/>
      <c r="BA314" s="53"/>
      <c r="BB314" s="53"/>
      <c r="BC314" s="53"/>
      <c r="BD314" s="53"/>
      <c r="BE314" s="53"/>
      <c r="BF314" s="53"/>
      <c r="BG314" s="53"/>
      <c r="BH314" s="53"/>
      <c r="BI314" s="53"/>
      <c r="BJ314" s="53"/>
      <c r="BK314" s="53"/>
      <c r="BL314" s="53">
        <v>1</v>
      </c>
      <c r="BM314" s="53"/>
      <c r="BN314" s="53">
        <v>1</v>
      </c>
      <c r="BO314" s="53"/>
      <c r="BP314" s="53"/>
      <c r="BQ314" s="53"/>
      <c r="BR314" s="53"/>
    </row>
    <row r="315" spans="1:70" s="50" customFormat="1">
      <c r="A315" s="53">
        <v>314</v>
      </c>
      <c r="B315" s="54" t="s">
        <v>13</v>
      </c>
      <c r="C315" s="53" t="s">
        <v>1312</v>
      </c>
      <c r="D315" s="54" t="s">
        <v>1317</v>
      </c>
      <c r="E315" s="53">
        <v>25342026</v>
      </c>
      <c r="F315" s="75" t="s">
        <v>1324</v>
      </c>
      <c r="G315" s="59" t="s">
        <v>1326</v>
      </c>
      <c r="H315" s="59" t="s">
        <v>1325</v>
      </c>
      <c r="I315" s="58">
        <v>9809496799</v>
      </c>
      <c r="J315" s="147" t="s">
        <v>2485</v>
      </c>
      <c r="K315" s="147">
        <v>11</v>
      </c>
      <c r="L315" s="147" t="s">
        <v>1867</v>
      </c>
      <c r="M315" s="53" t="s">
        <v>1212</v>
      </c>
      <c r="N315" s="53">
        <v>1</v>
      </c>
      <c r="O315" s="54" t="s">
        <v>1521</v>
      </c>
      <c r="P315" s="54" t="s">
        <v>1521</v>
      </c>
      <c r="Q315" s="54" t="s">
        <v>9</v>
      </c>
      <c r="R315" s="57">
        <f t="shared" si="51"/>
        <v>2840230</v>
      </c>
      <c r="S315" s="60">
        <v>1457970</v>
      </c>
      <c r="T315" s="60">
        <f t="shared" si="57"/>
        <v>1457970</v>
      </c>
      <c r="U315" s="60"/>
      <c r="V315" s="60">
        <v>1382260</v>
      </c>
      <c r="W315" s="61">
        <f t="shared" si="52"/>
        <v>35</v>
      </c>
      <c r="X315" s="61">
        <f t="shared" si="53"/>
        <v>0</v>
      </c>
      <c r="Y315" s="61">
        <f t="shared" si="54"/>
        <v>35</v>
      </c>
      <c r="Z315" s="75"/>
      <c r="AA315" s="75"/>
      <c r="AB315" s="75"/>
      <c r="AC315" s="75"/>
      <c r="AD315" s="75"/>
      <c r="AE315" s="75">
        <v>35</v>
      </c>
      <c r="AF315" s="62"/>
      <c r="AG315" s="55"/>
      <c r="AH315" s="81"/>
      <c r="AI315" s="57"/>
      <c r="AJ315" s="57"/>
      <c r="AK315" s="57"/>
      <c r="AL315" s="57"/>
      <c r="AM315" s="55"/>
      <c r="AN315" s="55"/>
      <c r="AO315" s="55"/>
      <c r="AP315" s="306">
        <v>0</v>
      </c>
      <c r="AQ315" s="60">
        <f t="shared" ref="AQ315:AQ378" si="59">AI315+AL315+AO315</f>
        <v>0</v>
      </c>
      <c r="AR315" s="60">
        <f t="shared" si="58"/>
        <v>0</v>
      </c>
      <c r="AS315" s="63">
        <f t="shared" si="50"/>
        <v>0</v>
      </c>
      <c r="AT315" s="60" t="s">
        <v>425</v>
      </c>
      <c r="AU315" s="64" t="s">
        <v>173</v>
      </c>
      <c r="AV315" s="53">
        <v>12.15</v>
      </c>
      <c r="AW315" s="53">
        <v>170.1</v>
      </c>
      <c r="AX315" s="53"/>
      <c r="AY315" s="53"/>
      <c r="AZ315" s="53"/>
      <c r="BA315" s="53"/>
      <c r="BB315" s="53"/>
      <c r="BC315" s="53"/>
      <c r="BD315" s="53"/>
      <c r="BE315" s="53"/>
      <c r="BF315" s="53"/>
      <c r="BG315" s="53"/>
      <c r="BH315" s="53"/>
      <c r="BI315" s="53"/>
      <c r="BJ315" s="53"/>
      <c r="BK315" s="53"/>
      <c r="BL315" s="53">
        <v>1</v>
      </c>
      <c r="BM315" s="53"/>
      <c r="BN315" s="53"/>
      <c r="BO315" s="53"/>
      <c r="BP315" s="53"/>
      <c r="BQ315" s="53"/>
      <c r="BR315" s="53"/>
    </row>
    <row r="316" spans="1:70" s="50" customFormat="1">
      <c r="A316" s="53">
        <v>315</v>
      </c>
      <c r="B316" s="54" t="s">
        <v>13</v>
      </c>
      <c r="C316" s="53" t="s">
        <v>1312</v>
      </c>
      <c r="D316" s="54" t="s">
        <v>1327</v>
      </c>
      <c r="E316" s="53">
        <v>25342027</v>
      </c>
      <c r="F316" s="75" t="s">
        <v>1328</v>
      </c>
      <c r="G316" s="59" t="s">
        <v>1330</v>
      </c>
      <c r="H316" s="59" t="s">
        <v>1329</v>
      </c>
      <c r="I316" s="58">
        <v>9749532228</v>
      </c>
      <c r="J316" s="147" t="s">
        <v>2425</v>
      </c>
      <c r="K316" s="147">
        <v>14</v>
      </c>
      <c r="L316" s="147" t="s">
        <v>1843</v>
      </c>
      <c r="M316" s="53" t="s">
        <v>1227</v>
      </c>
      <c r="N316" s="53">
        <v>1</v>
      </c>
      <c r="O316" s="54" t="s">
        <v>26</v>
      </c>
      <c r="P316" s="54" t="s">
        <v>26</v>
      </c>
      <c r="Q316" s="54" t="s">
        <v>9</v>
      </c>
      <c r="R316" s="57">
        <f t="shared" si="51"/>
        <v>2964680</v>
      </c>
      <c r="S316" s="60">
        <v>1216238</v>
      </c>
      <c r="T316" s="60">
        <f>S316*0.8</f>
        <v>972990.4</v>
      </c>
      <c r="U316" s="60">
        <f>S316*0.2</f>
        <v>243247.6</v>
      </c>
      <c r="V316" s="60">
        <v>1748442</v>
      </c>
      <c r="W316" s="61">
        <f t="shared" si="52"/>
        <v>42</v>
      </c>
      <c r="X316" s="61">
        <f t="shared" si="53"/>
        <v>0</v>
      </c>
      <c r="Y316" s="61">
        <f t="shared" si="54"/>
        <v>42</v>
      </c>
      <c r="Z316" s="75"/>
      <c r="AA316" s="75"/>
      <c r="AB316" s="75"/>
      <c r="AC316" s="75"/>
      <c r="AD316" s="75"/>
      <c r="AE316" s="75">
        <v>42</v>
      </c>
      <c r="AF316" s="62"/>
      <c r="AG316" s="53" t="s">
        <v>198</v>
      </c>
      <c r="AH316" s="308">
        <v>42648</v>
      </c>
      <c r="AI316" s="228">
        <v>243248</v>
      </c>
      <c r="AJ316" s="57" t="s">
        <v>199</v>
      </c>
      <c r="AK316" s="308">
        <v>42772</v>
      </c>
      <c r="AL316" s="3">
        <v>84624</v>
      </c>
      <c r="AM316" s="55"/>
      <c r="AN316" s="53"/>
      <c r="AO316" s="55"/>
      <c r="AP316" s="228">
        <v>81968</v>
      </c>
      <c r="AQ316" s="60">
        <f t="shared" si="59"/>
        <v>327872</v>
      </c>
      <c r="AR316" s="60">
        <f t="shared" si="58"/>
        <v>409840</v>
      </c>
      <c r="AS316" s="63">
        <f t="shared" si="50"/>
        <v>33.697351998539759</v>
      </c>
      <c r="AT316" s="60" t="s">
        <v>425</v>
      </c>
      <c r="AU316" s="64" t="s">
        <v>174</v>
      </c>
      <c r="AV316" s="53">
        <v>278</v>
      </c>
      <c r="AW316" s="53">
        <v>5.05</v>
      </c>
      <c r="AX316" s="53"/>
      <c r="AY316" s="53"/>
      <c r="AZ316" s="53"/>
      <c r="BA316" s="53"/>
      <c r="BB316" s="53"/>
      <c r="BC316" s="53"/>
      <c r="BD316" s="53"/>
      <c r="BE316" s="53"/>
      <c r="BF316" s="53"/>
      <c r="BG316" s="53"/>
      <c r="BH316" s="53"/>
      <c r="BI316" s="53"/>
      <c r="BJ316" s="53"/>
      <c r="BK316" s="53"/>
      <c r="BL316" s="53">
        <v>2</v>
      </c>
      <c r="BM316" s="53"/>
      <c r="BN316" s="53"/>
      <c r="BO316" s="53"/>
      <c r="BP316" s="53"/>
      <c r="BQ316" s="53"/>
      <c r="BR316" s="53"/>
    </row>
    <row r="317" spans="1:70" s="50" customFormat="1" ht="30">
      <c r="A317" s="53">
        <v>316</v>
      </c>
      <c r="B317" s="54" t="s">
        <v>13</v>
      </c>
      <c r="C317" s="53" t="s">
        <v>1312</v>
      </c>
      <c r="D317" s="54" t="s">
        <v>1365</v>
      </c>
      <c r="E317" s="53">
        <v>25342028</v>
      </c>
      <c r="F317" s="75" t="s">
        <v>1366</v>
      </c>
      <c r="G317" s="59" t="s">
        <v>1368</v>
      </c>
      <c r="H317" s="59" t="s">
        <v>1367</v>
      </c>
      <c r="I317" s="58">
        <v>9749532425</v>
      </c>
      <c r="J317" s="147" t="s">
        <v>2501</v>
      </c>
      <c r="K317" s="147">
        <v>11</v>
      </c>
      <c r="L317" s="147" t="s">
        <v>2439</v>
      </c>
      <c r="M317" s="53" t="s">
        <v>1212</v>
      </c>
      <c r="N317" s="53">
        <v>1</v>
      </c>
      <c r="O317" s="54" t="s">
        <v>45</v>
      </c>
      <c r="P317" s="54" t="s">
        <v>45</v>
      </c>
      <c r="Q317" s="54" t="s">
        <v>9</v>
      </c>
      <c r="R317" s="57">
        <f t="shared" si="51"/>
        <v>2545830</v>
      </c>
      <c r="S317" s="60">
        <v>1253784</v>
      </c>
      <c r="T317" s="60">
        <f t="shared" si="57"/>
        <v>1253784</v>
      </c>
      <c r="U317" s="60"/>
      <c r="V317" s="60">
        <v>1292046</v>
      </c>
      <c r="W317" s="61">
        <f t="shared" si="52"/>
        <v>28</v>
      </c>
      <c r="X317" s="61">
        <f t="shared" si="53"/>
        <v>0</v>
      </c>
      <c r="Y317" s="61">
        <f t="shared" si="54"/>
        <v>28</v>
      </c>
      <c r="Z317" s="75"/>
      <c r="AA317" s="75"/>
      <c r="AB317" s="75"/>
      <c r="AC317" s="75"/>
      <c r="AD317" s="75"/>
      <c r="AE317" s="75">
        <v>28</v>
      </c>
      <c r="AF317" s="62"/>
      <c r="AG317" s="55" t="s">
        <v>198</v>
      </c>
      <c r="AH317" s="308">
        <v>42648</v>
      </c>
      <c r="AI317" s="228">
        <v>250757</v>
      </c>
      <c r="AJ317" s="57" t="s">
        <v>199</v>
      </c>
      <c r="AK317" s="308">
        <v>42772</v>
      </c>
      <c r="AL317" s="3">
        <v>917062</v>
      </c>
      <c r="AM317" s="55"/>
      <c r="AN317" s="55"/>
      <c r="AO317" s="55"/>
      <c r="AP317" s="306">
        <v>0</v>
      </c>
      <c r="AQ317" s="60">
        <f t="shared" si="59"/>
        <v>1167819</v>
      </c>
      <c r="AR317" s="60">
        <f t="shared" si="58"/>
        <v>1167819</v>
      </c>
      <c r="AS317" s="63">
        <f t="shared" si="50"/>
        <v>93.143555827798082</v>
      </c>
      <c r="AT317" s="60" t="s">
        <v>425</v>
      </c>
      <c r="AU317" s="64" t="s">
        <v>173</v>
      </c>
      <c r="AV317" s="53">
        <v>10.45</v>
      </c>
      <c r="AW317" s="53">
        <v>209</v>
      </c>
      <c r="AX317" s="53"/>
      <c r="AY317" s="53"/>
      <c r="AZ317" s="53">
        <v>10.45</v>
      </c>
      <c r="BA317" s="53"/>
      <c r="BB317" s="53"/>
      <c r="BC317" s="53"/>
      <c r="BD317" s="53"/>
      <c r="BE317" s="53"/>
      <c r="BF317" s="53"/>
      <c r="BG317" s="53"/>
      <c r="BH317" s="53"/>
      <c r="BI317" s="53"/>
      <c r="BJ317" s="53"/>
      <c r="BK317" s="53"/>
      <c r="BL317" s="53">
        <v>1</v>
      </c>
      <c r="BM317" s="53"/>
      <c r="BN317" s="53">
        <v>2</v>
      </c>
      <c r="BO317" s="53"/>
      <c r="BP317" s="53"/>
      <c r="BQ317" s="53"/>
      <c r="BR317" s="53"/>
    </row>
    <row r="318" spans="1:70" s="50" customFormat="1">
      <c r="A318" s="53">
        <v>317</v>
      </c>
      <c r="B318" s="54" t="s">
        <v>13</v>
      </c>
      <c r="C318" s="53" t="s">
        <v>1312</v>
      </c>
      <c r="D318" s="54" t="s">
        <v>1365</v>
      </c>
      <c r="E318" s="53">
        <v>25342029</v>
      </c>
      <c r="F318" s="75" t="s">
        <v>1369</v>
      </c>
      <c r="G318" s="59" t="s">
        <v>1371</v>
      </c>
      <c r="H318" s="59" t="s">
        <v>1370</v>
      </c>
      <c r="I318" s="58">
        <v>9749553067</v>
      </c>
      <c r="J318" s="147" t="s">
        <v>310</v>
      </c>
      <c r="K318" s="147">
        <v>11</v>
      </c>
      <c r="L318" s="147" t="s">
        <v>2439</v>
      </c>
      <c r="M318" s="53" t="s">
        <v>1212</v>
      </c>
      <c r="N318" s="53">
        <v>1</v>
      </c>
      <c r="O318" s="54" t="s">
        <v>45</v>
      </c>
      <c r="P318" s="54" t="s">
        <v>45</v>
      </c>
      <c r="Q318" s="54" t="s">
        <v>9</v>
      </c>
      <c r="R318" s="57">
        <f t="shared" si="51"/>
        <v>1506450</v>
      </c>
      <c r="S318" s="60">
        <v>749290</v>
      </c>
      <c r="T318" s="60">
        <f t="shared" si="57"/>
        <v>749290</v>
      </c>
      <c r="U318" s="60"/>
      <c r="V318" s="60">
        <v>757160</v>
      </c>
      <c r="W318" s="61">
        <f t="shared" si="52"/>
        <v>18</v>
      </c>
      <c r="X318" s="61">
        <f t="shared" si="53"/>
        <v>0</v>
      </c>
      <c r="Y318" s="61">
        <f t="shared" si="54"/>
        <v>18</v>
      </c>
      <c r="Z318" s="75"/>
      <c r="AA318" s="75"/>
      <c r="AB318" s="75"/>
      <c r="AC318" s="75"/>
      <c r="AD318" s="75"/>
      <c r="AE318" s="75">
        <v>18</v>
      </c>
      <c r="AF318" s="62"/>
      <c r="AG318" s="55" t="s">
        <v>198</v>
      </c>
      <c r="AH318" s="308">
        <v>42648</v>
      </c>
      <c r="AI318" s="228">
        <v>149858</v>
      </c>
      <c r="AJ318" s="57" t="s">
        <v>199</v>
      </c>
      <c r="AK318" s="308">
        <v>42772</v>
      </c>
      <c r="AL318" s="3">
        <v>512112</v>
      </c>
      <c r="AM318" s="55"/>
      <c r="AN318" s="55"/>
      <c r="AO318" s="55"/>
      <c r="AP318" s="306">
        <v>0</v>
      </c>
      <c r="AQ318" s="60">
        <f t="shared" si="59"/>
        <v>661970</v>
      </c>
      <c r="AR318" s="60">
        <f t="shared" si="58"/>
        <v>661970</v>
      </c>
      <c r="AS318" s="63">
        <f t="shared" si="50"/>
        <v>88.346301165102972</v>
      </c>
      <c r="AT318" s="60" t="s">
        <v>425</v>
      </c>
      <c r="AU318" s="64" t="s">
        <v>173</v>
      </c>
      <c r="AV318" s="53">
        <v>6.25</v>
      </c>
      <c r="AW318" s="53">
        <v>94</v>
      </c>
      <c r="AX318" s="53"/>
      <c r="AY318" s="53"/>
      <c r="AZ318" s="53">
        <v>6.25</v>
      </c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>
        <v>1</v>
      </c>
      <c r="BM318" s="53"/>
      <c r="BN318" s="53">
        <v>2</v>
      </c>
      <c r="BO318" s="53"/>
      <c r="BP318" s="53"/>
      <c r="BQ318" s="53"/>
      <c r="BR318" s="53"/>
    </row>
    <row r="319" spans="1:70" s="50" customFormat="1">
      <c r="A319" s="53">
        <v>318</v>
      </c>
      <c r="B319" s="54" t="s">
        <v>13</v>
      </c>
      <c r="C319" s="53" t="s">
        <v>1312</v>
      </c>
      <c r="D319" s="54" t="s">
        <v>1365</v>
      </c>
      <c r="E319" s="53">
        <v>25342030</v>
      </c>
      <c r="F319" s="75" t="s">
        <v>2319</v>
      </c>
      <c r="G319" s="59" t="s">
        <v>1373</v>
      </c>
      <c r="H319" s="59" t="s">
        <v>1372</v>
      </c>
      <c r="I319" s="58">
        <v>9848823859</v>
      </c>
      <c r="J319" s="147" t="s">
        <v>2501</v>
      </c>
      <c r="K319" s="147">
        <v>11</v>
      </c>
      <c r="L319" s="147" t="s">
        <v>2439</v>
      </c>
      <c r="M319" s="53" t="s">
        <v>1212</v>
      </c>
      <c r="N319" s="53">
        <v>1</v>
      </c>
      <c r="O319" s="54" t="s">
        <v>45</v>
      </c>
      <c r="P319" s="54" t="s">
        <v>45</v>
      </c>
      <c r="Q319" s="54" t="s">
        <v>9</v>
      </c>
      <c r="R319" s="57">
        <f t="shared" si="51"/>
        <v>1215430</v>
      </c>
      <c r="S319" s="60">
        <v>581444</v>
      </c>
      <c r="T319" s="60">
        <f t="shared" si="57"/>
        <v>581444</v>
      </c>
      <c r="U319" s="60"/>
      <c r="V319" s="60">
        <v>633986</v>
      </c>
      <c r="W319" s="61">
        <f t="shared" si="52"/>
        <v>21</v>
      </c>
      <c r="X319" s="61">
        <f t="shared" si="53"/>
        <v>0</v>
      </c>
      <c r="Y319" s="61">
        <f t="shared" si="54"/>
        <v>21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21</v>
      </c>
      <c r="AF319" s="62"/>
      <c r="AG319" s="55" t="s">
        <v>198</v>
      </c>
      <c r="AH319" s="308">
        <v>42684</v>
      </c>
      <c r="AI319" s="3">
        <v>116289</v>
      </c>
      <c r="AJ319" s="57" t="s">
        <v>199</v>
      </c>
      <c r="AK319" s="308">
        <v>42772</v>
      </c>
      <c r="AL319" s="3">
        <v>399940</v>
      </c>
      <c r="AM319" s="55"/>
      <c r="AN319" s="55"/>
      <c r="AO319" s="55"/>
      <c r="AP319" s="306">
        <v>0</v>
      </c>
      <c r="AQ319" s="60">
        <f t="shared" si="59"/>
        <v>516229</v>
      </c>
      <c r="AR319" s="60">
        <f t="shared" si="58"/>
        <v>516229</v>
      </c>
      <c r="AS319" s="63">
        <f t="shared" si="50"/>
        <v>88.783958558347848</v>
      </c>
      <c r="AT319" s="60" t="s">
        <v>425</v>
      </c>
      <c r="AU319" s="64" t="s">
        <v>173</v>
      </c>
      <c r="AV319" s="53">
        <v>4.8499999999999996</v>
      </c>
      <c r="AW319" s="53">
        <v>87</v>
      </c>
      <c r="AX319" s="53"/>
      <c r="AY319" s="53"/>
      <c r="AZ319" s="53">
        <v>4.8499999999999996</v>
      </c>
      <c r="BA319" s="53"/>
      <c r="BB319" s="53"/>
      <c r="BC319" s="53"/>
      <c r="BD319" s="53"/>
      <c r="BE319" s="53"/>
      <c r="BF319" s="53"/>
      <c r="BG319" s="53"/>
      <c r="BH319" s="53"/>
      <c r="BI319" s="53"/>
      <c r="BJ319" s="53"/>
      <c r="BK319" s="53"/>
      <c r="BL319" s="53">
        <v>1</v>
      </c>
      <c r="BM319" s="53"/>
      <c r="BN319" s="53">
        <v>2</v>
      </c>
      <c r="BO319" s="53"/>
      <c r="BP319" s="53"/>
      <c r="BQ319" s="53"/>
      <c r="BR319" s="53"/>
    </row>
    <row r="320" spans="1:70" s="50" customFormat="1" ht="30">
      <c r="A320" s="53">
        <v>319</v>
      </c>
      <c r="B320" s="54" t="s">
        <v>13</v>
      </c>
      <c r="C320" s="53" t="s">
        <v>1312</v>
      </c>
      <c r="D320" s="54" t="s">
        <v>1365</v>
      </c>
      <c r="E320" s="53">
        <v>25342031</v>
      </c>
      <c r="F320" s="75" t="s">
        <v>1374</v>
      </c>
      <c r="G320" s="59" t="s">
        <v>1376</v>
      </c>
      <c r="H320" s="59" t="s">
        <v>1375</v>
      </c>
      <c r="I320" s="58">
        <v>9848992611</v>
      </c>
      <c r="J320" s="147" t="s">
        <v>2501</v>
      </c>
      <c r="K320" s="147">
        <v>11</v>
      </c>
      <c r="L320" s="147" t="s">
        <v>2439</v>
      </c>
      <c r="M320" s="53" t="s">
        <v>1212</v>
      </c>
      <c r="N320" s="53">
        <v>1</v>
      </c>
      <c r="O320" s="54" t="s">
        <v>45</v>
      </c>
      <c r="P320" s="54" t="s">
        <v>45</v>
      </c>
      <c r="Q320" s="54" t="s">
        <v>9</v>
      </c>
      <c r="R320" s="57">
        <f t="shared" si="51"/>
        <v>1992310</v>
      </c>
      <c r="S320" s="60">
        <v>967666</v>
      </c>
      <c r="T320" s="60">
        <f t="shared" si="57"/>
        <v>967666</v>
      </c>
      <c r="U320" s="60"/>
      <c r="V320" s="60">
        <v>1024644</v>
      </c>
      <c r="W320" s="61">
        <f t="shared" si="52"/>
        <v>18</v>
      </c>
      <c r="X320" s="61">
        <f t="shared" si="53"/>
        <v>0</v>
      </c>
      <c r="Y320" s="61">
        <f t="shared" si="54"/>
        <v>18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18</v>
      </c>
      <c r="AF320" s="62"/>
      <c r="AG320" s="55" t="s">
        <v>198</v>
      </c>
      <c r="AH320" s="308">
        <v>42648</v>
      </c>
      <c r="AI320" s="228">
        <v>193533</v>
      </c>
      <c r="AJ320" s="57" t="s">
        <v>199</v>
      </c>
      <c r="AK320" s="308">
        <v>42772</v>
      </c>
      <c r="AL320" s="3">
        <v>702509</v>
      </c>
      <c r="AM320" s="55"/>
      <c r="AN320" s="55"/>
      <c r="AO320" s="55"/>
      <c r="AP320" s="306">
        <v>0</v>
      </c>
      <c r="AQ320" s="60">
        <f t="shared" si="59"/>
        <v>896042</v>
      </c>
      <c r="AR320" s="60">
        <f t="shared" si="58"/>
        <v>896042</v>
      </c>
      <c r="AS320" s="63">
        <f t="shared" si="50"/>
        <v>92.598272544452314</v>
      </c>
      <c r="AT320" s="60" t="s">
        <v>425</v>
      </c>
      <c r="AU320" s="64" t="s">
        <v>173</v>
      </c>
      <c r="AV320" s="53">
        <v>8.15</v>
      </c>
      <c r="AW320" s="53">
        <v>122</v>
      </c>
      <c r="AX320" s="53"/>
      <c r="AY320" s="53"/>
      <c r="AZ320" s="53">
        <v>8.15</v>
      </c>
      <c r="BA320" s="53"/>
      <c r="BB320" s="53"/>
      <c r="BC320" s="53"/>
      <c r="BD320" s="53"/>
      <c r="BE320" s="53"/>
      <c r="BF320" s="53"/>
      <c r="BG320" s="53"/>
      <c r="BH320" s="53"/>
      <c r="BI320" s="53"/>
      <c r="BJ320" s="53"/>
      <c r="BK320" s="53"/>
      <c r="BL320" s="53">
        <v>1</v>
      </c>
      <c r="BM320" s="53"/>
      <c r="BN320" s="53">
        <v>2</v>
      </c>
      <c r="BO320" s="53"/>
      <c r="BP320" s="53"/>
      <c r="BQ320" s="53"/>
      <c r="BR320" s="53"/>
    </row>
    <row r="321" spans="1:70" s="50" customFormat="1">
      <c r="A321" s="53">
        <v>320</v>
      </c>
      <c r="B321" s="54" t="s">
        <v>13</v>
      </c>
      <c r="C321" s="53" t="s">
        <v>1312</v>
      </c>
      <c r="D321" s="54" t="s">
        <v>1365</v>
      </c>
      <c r="E321" s="53">
        <v>25342032</v>
      </c>
      <c r="F321" s="75" t="s">
        <v>1366</v>
      </c>
      <c r="G321" s="59" t="s">
        <v>1378</v>
      </c>
      <c r="H321" s="59" t="s">
        <v>1377</v>
      </c>
      <c r="I321" s="58">
        <v>9848892632</v>
      </c>
      <c r="J321" s="147" t="s">
        <v>310</v>
      </c>
      <c r="K321" s="147">
        <v>11</v>
      </c>
      <c r="L321" s="147" t="s">
        <v>2439</v>
      </c>
      <c r="M321" s="53" t="s">
        <v>1212</v>
      </c>
      <c r="N321" s="53">
        <v>1</v>
      </c>
      <c r="O321" s="54" t="s">
        <v>45</v>
      </c>
      <c r="P321" s="54" t="s">
        <v>45</v>
      </c>
      <c r="Q321" s="54" t="s">
        <v>9</v>
      </c>
      <c r="R321" s="57">
        <f t="shared" si="51"/>
        <v>1817760</v>
      </c>
      <c r="S321" s="60">
        <v>887864</v>
      </c>
      <c r="T321" s="60">
        <f t="shared" si="57"/>
        <v>887864</v>
      </c>
      <c r="U321" s="60"/>
      <c r="V321" s="60">
        <v>929896</v>
      </c>
      <c r="W321" s="61">
        <f t="shared" si="52"/>
        <v>17</v>
      </c>
      <c r="X321" s="61">
        <f t="shared" si="53"/>
        <v>0</v>
      </c>
      <c r="Y321" s="61">
        <f t="shared" si="54"/>
        <v>17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17</v>
      </c>
      <c r="AF321" s="62"/>
      <c r="AG321" s="55" t="s">
        <v>198</v>
      </c>
      <c r="AH321" s="308">
        <v>42648</v>
      </c>
      <c r="AI321" s="228">
        <v>177573</v>
      </c>
      <c r="AJ321" s="57" t="s">
        <v>199</v>
      </c>
      <c r="AK321" s="308">
        <v>42772</v>
      </c>
      <c r="AL321" s="3">
        <v>640338</v>
      </c>
      <c r="AM321" s="55"/>
      <c r="AN321" s="55"/>
      <c r="AO321" s="55"/>
      <c r="AP321" s="306">
        <v>0</v>
      </c>
      <c r="AQ321" s="60">
        <f t="shared" si="59"/>
        <v>817911</v>
      </c>
      <c r="AR321" s="60">
        <f t="shared" si="58"/>
        <v>817911</v>
      </c>
      <c r="AS321" s="63">
        <f t="shared" si="50"/>
        <v>92.121203247344184</v>
      </c>
      <c r="AT321" s="60" t="s">
        <v>425</v>
      </c>
      <c r="AU321" s="64" t="s">
        <v>173</v>
      </c>
      <c r="AV321" s="53">
        <v>7.4</v>
      </c>
      <c r="AW321" s="53">
        <v>111</v>
      </c>
      <c r="AX321" s="53"/>
      <c r="AY321" s="53"/>
      <c r="AZ321" s="53">
        <v>7.4</v>
      </c>
      <c r="BA321" s="53"/>
      <c r="BB321" s="53"/>
      <c r="BC321" s="53"/>
      <c r="BD321" s="53"/>
      <c r="BE321" s="53"/>
      <c r="BF321" s="53"/>
      <c r="BG321" s="53"/>
      <c r="BH321" s="53"/>
      <c r="BI321" s="53"/>
      <c r="BJ321" s="53"/>
      <c r="BK321" s="53"/>
      <c r="BL321" s="53">
        <v>1</v>
      </c>
      <c r="BM321" s="53"/>
      <c r="BN321" s="53">
        <v>2</v>
      </c>
      <c r="BO321" s="53"/>
      <c r="BP321" s="53"/>
      <c r="BQ321" s="53"/>
      <c r="BR321" s="53"/>
    </row>
    <row r="322" spans="1:70" s="50" customFormat="1" ht="30">
      <c r="A322" s="53">
        <v>321</v>
      </c>
      <c r="B322" s="54" t="s">
        <v>13</v>
      </c>
      <c r="C322" s="53" t="s">
        <v>1312</v>
      </c>
      <c r="D322" s="198" t="s">
        <v>1467</v>
      </c>
      <c r="E322" s="65">
        <v>25451033</v>
      </c>
      <c r="F322" s="200" t="s">
        <v>1468</v>
      </c>
      <c r="G322" s="200" t="s">
        <v>1469</v>
      </c>
      <c r="H322" s="200" t="s">
        <v>1470</v>
      </c>
      <c r="I322" s="306">
        <v>974970022</v>
      </c>
      <c r="J322" s="147" t="s">
        <v>2405</v>
      </c>
      <c r="K322" s="147">
        <v>17</v>
      </c>
      <c r="L322" s="147" t="s">
        <v>2103</v>
      </c>
      <c r="M322" s="53" t="s">
        <v>1227</v>
      </c>
      <c r="N322" s="65">
        <v>1</v>
      </c>
      <c r="O322" s="54" t="s">
        <v>86</v>
      </c>
      <c r="P322" s="54" t="s">
        <v>2017</v>
      </c>
      <c r="Q322" s="200" t="s">
        <v>1405</v>
      </c>
      <c r="R322" s="57">
        <f t="shared" ref="R322:R368" si="60">S322+V322</f>
        <v>3671260</v>
      </c>
      <c r="S322" s="200">
        <v>1497469</v>
      </c>
      <c r="T322" s="200">
        <v>1197975.2</v>
      </c>
      <c r="U322" s="200">
        <v>299493.8</v>
      </c>
      <c r="V322" s="200">
        <v>2173791</v>
      </c>
      <c r="W322" s="61">
        <f t="shared" si="52"/>
        <v>78</v>
      </c>
      <c r="X322" s="61">
        <f t="shared" si="53"/>
        <v>15</v>
      </c>
      <c r="Y322" s="61">
        <f t="shared" si="54"/>
        <v>63</v>
      </c>
      <c r="Z322" s="3">
        <v>0</v>
      </c>
      <c r="AA322" s="3">
        <v>0</v>
      </c>
      <c r="AB322" s="3">
        <v>0</v>
      </c>
      <c r="AC322" s="3">
        <v>0</v>
      </c>
      <c r="AD322" s="3">
        <v>15</v>
      </c>
      <c r="AE322" s="3">
        <v>63</v>
      </c>
      <c r="AF322" s="62"/>
      <c r="AG322" s="55" t="s">
        <v>198</v>
      </c>
      <c r="AH322" s="308">
        <v>42648</v>
      </c>
      <c r="AI322" s="228">
        <v>299494</v>
      </c>
      <c r="AJ322" s="57"/>
      <c r="AK322" s="57"/>
      <c r="AL322" s="57"/>
      <c r="AM322" s="55"/>
      <c r="AN322" s="55"/>
      <c r="AO322" s="55"/>
      <c r="AP322" s="306">
        <v>0</v>
      </c>
      <c r="AQ322" s="60">
        <f t="shared" si="59"/>
        <v>299494</v>
      </c>
      <c r="AR322" s="60">
        <f t="shared" si="58"/>
        <v>299494</v>
      </c>
      <c r="AS322" s="63">
        <f t="shared" si="50"/>
        <v>20.000013355869136</v>
      </c>
      <c r="AT322" s="60" t="s">
        <v>425</v>
      </c>
      <c r="AU322" s="64" t="s">
        <v>173</v>
      </c>
      <c r="AV322" s="53">
        <v>19</v>
      </c>
      <c r="AW322" s="53">
        <v>43.5</v>
      </c>
      <c r="AX322" s="53"/>
      <c r="AY322" s="53"/>
      <c r="AZ322" s="53">
        <v>19</v>
      </c>
      <c r="BA322" s="53"/>
      <c r="BB322" s="53"/>
      <c r="BC322" s="53"/>
      <c r="BD322" s="53"/>
      <c r="BE322" s="53"/>
      <c r="BF322" s="53"/>
      <c r="BG322" s="53"/>
      <c r="BH322" s="53"/>
      <c r="BI322" s="53"/>
      <c r="BJ322" s="53">
        <v>5000</v>
      </c>
      <c r="BK322" s="53"/>
      <c r="BL322" s="53">
        <v>1</v>
      </c>
      <c r="BM322" s="53"/>
      <c r="BN322" s="53"/>
      <c r="BO322" s="53"/>
      <c r="BP322" s="53"/>
      <c r="BQ322" s="53">
        <v>78</v>
      </c>
      <c r="BR322" s="53"/>
    </row>
    <row r="323" spans="1:70" s="50" customFormat="1" ht="30">
      <c r="A323" s="53">
        <v>322</v>
      </c>
      <c r="B323" s="54" t="s">
        <v>13</v>
      </c>
      <c r="C323" s="53" t="s">
        <v>1312</v>
      </c>
      <c r="D323" s="198" t="s">
        <v>1728</v>
      </c>
      <c r="E323" s="66">
        <v>25452034</v>
      </c>
      <c r="F323" s="200" t="s">
        <v>1729</v>
      </c>
      <c r="G323" s="200" t="s">
        <v>1730</v>
      </c>
      <c r="H323" s="200" t="s">
        <v>1731</v>
      </c>
      <c r="I323" s="306">
        <v>9848700210</v>
      </c>
      <c r="J323" s="147" t="s">
        <v>2502</v>
      </c>
      <c r="K323" s="147">
        <v>11</v>
      </c>
      <c r="L323" s="147" t="s">
        <v>2503</v>
      </c>
      <c r="M323" s="53" t="s">
        <v>1212</v>
      </c>
      <c r="N323" s="65">
        <v>2</v>
      </c>
      <c r="O323" s="54" t="s">
        <v>1403</v>
      </c>
      <c r="P323" s="54" t="s">
        <v>1403</v>
      </c>
      <c r="Q323" s="200" t="s">
        <v>9</v>
      </c>
      <c r="R323" s="57">
        <f t="shared" si="60"/>
        <v>4685721</v>
      </c>
      <c r="S323" s="200">
        <v>1788711.15</v>
      </c>
      <c r="T323" s="200">
        <v>1430968.92</v>
      </c>
      <c r="U323" s="200">
        <v>357742.23</v>
      </c>
      <c r="V323" s="200">
        <v>2897009.85</v>
      </c>
      <c r="W323" s="61">
        <f t="shared" si="52"/>
        <v>20</v>
      </c>
      <c r="X323" s="61">
        <f t="shared" si="53"/>
        <v>0</v>
      </c>
      <c r="Y323" s="61">
        <f t="shared" si="54"/>
        <v>20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20</v>
      </c>
      <c r="AF323" s="62"/>
      <c r="AG323" s="55" t="s">
        <v>198</v>
      </c>
      <c r="AH323" s="308">
        <v>42648</v>
      </c>
      <c r="AI323" s="228">
        <v>357742</v>
      </c>
      <c r="AJ323" s="57"/>
      <c r="AK323" s="57"/>
      <c r="AL323" s="57"/>
      <c r="AM323" s="55"/>
      <c r="AN323" s="55"/>
      <c r="AO323" s="55"/>
      <c r="AP323" s="306">
        <v>0</v>
      </c>
      <c r="AQ323" s="60">
        <f t="shared" si="59"/>
        <v>357742</v>
      </c>
      <c r="AR323" s="60">
        <f t="shared" si="58"/>
        <v>357742</v>
      </c>
      <c r="AS323" s="63">
        <f t="shared" ref="AS323:AS391" si="61">AR323/S323*100</f>
        <v>19.999987141579567</v>
      </c>
      <c r="AT323" s="60" t="s">
        <v>425</v>
      </c>
      <c r="AU323" s="64"/>
      <c r="AV323" s="53"/>
      <c r="AW323" s="53"/>
      <c r="AX323" s="53"/>
      <c r="AY323" s="53"/>
      <c r="AZ323" s="53"/>
      <c r="BA323" s="53">
        <v>27</v>
      </c>
      <c r="BB323" s="53"/>
      <c r="BC323" s="53"/>
      <c r="BD323" s="53"/>
      <c r="BE323" s="53"/>
      <c r="BF323" s="53"/>
      <c r="BG323" s="53"/>
      <c r="BH323" s="53"/>
      <c r="BI323" s="53"/>
      <c r="BJ323" s="53">
        <v>500</v>
      </c>
      <c r="BK323" s="53"/>
      <c r="BL323" s="53">
        <v>1</v>
      </c>
      <c r="BM323" s="53">
        <v>40</v>
      </c>
      <c r="BN323" s="53">
        <v>4</v>
      </c>
      <c r="BO323" s="53">
        <v>20</v>
      </c>
      <c r="BP323" s="53">
        <v>47</v>
      </c>
      <c r="BQ323" s="53"/>
      <c r="BR323" s="53"/>
    </row>
    <row r="324" spans="1:70" s="50" customFormat="1">
      <c r="A324" s="53">
        <v>323</v>
      </c>
      <c r="B324" s="54" t="s">
        <v>13</v>
      </c>
      <c r="C324" s="53" t="s">
        <v>1312</v>
      </c>
      <c r="D324" s="198" t="s">
        <v>1732</v>
      </c>
      <c r="E324" s="66">
        <v>25452035</v>
      </c>
      <c r="F324" s="200" t="s">
        <v>1733</v>
      </c>
      <c r="G324" s="200" t="s">
        <v>1734</v>
      </c>
      <c r="H324" s="200" t="s">
        <v>1735</v>
      </c>
      <c r="I324" s="306">
        <v>9868773783</v>
      </c>
      <c r="J324" s="147" t="s">
        <v>2502</v>
      </c>
      <c r="K324" s="147">
        <v>12</v>
      </c>
      <c r="L324" s="147" t="s">
        <v>2398</v>
      </c>
      <c r="M324" s="53" t="s">
        <v>1227</v>
      </c>
      <c r="N324" s="65">
        <v>2</v>
      </c>
      <c r="O324" s="54" t="s">
        <v>1403</v>
      </c>
      <c r="P324" s="54" t="s">
        <v>1403</v>
      </c>
      <c r="Q324" s="200" t="s">
        <v>9</v>
      </c>
      <c r="R324" s="57">
        <f t="shared" si="60"/>
        <v>5614600.2200000007</v>
      </c>
      <c r="S324" s="200">
        <v>3264140.14</v>
      </c>
      <c r="T324" s="200">
        <v>2611312.11</v>
      </c>
      <c r="U324" s="200">
        <v>652828.03</v>
      </c>
      <c r="V324" s="200">
        <v>2350460.08</v>
      </c>
      <c r="W324" s="61">
        <f t="shared" si="52"/>
        <v>40</v>
      </c>
      <c r="X324" s="61">
        <f t="shared" si="53"/>
        <v>33</v>
      </c>
      <c r="Y324" s="61">
        <f t="shared" si="54"/>
        <v>7</v>
      </c>
      <c r="Z324" s="3">
        <v>0</v>
      </c>
      <c r="AA324" s="3">
        <v>0</v>
      </c>
      <c r="AB324" s="3">
        <v>0</v>
      </c>
      <c r="AC324" s="3">
        <v>0</v>
      </c>
      <c r="AD324" s="3">
        <v>33</v>
      </c>
      <c r="AE324" s="3">
        <v>7</v>
      </c>
      <c r="AF324" s="62"/>
      <c r="AG324" s="55"/>
      <c r="AH324" s="81"/>
      <c r="AI324" s="57"/>
      <c r="AJ324" s="57"/>
      <c r="AK324" s="57"/>
      <c r="AL324" s="57"/>
      <c r="AM324" s="55"/>
      <c r="AN324" s="55"/>
      <c r="AO324" s="55"/>
      <c r="AP324" s="306">
        <v>0</v>
      </c>
      <c r="AQ324" s="60">
        <f t="shared" si="59"/>
        <v>0</v>
      </c>
      <c r="AR324" s="60">
        <f t="shared" si="58"/>
        <v>0</v>
      </c>
      <c r="AS324" s="63">
        <f t="shared" si="61"/>
        <v>0</v>
      </c>
      <c r="AT324" s="60" t="s">
        <v>425</v>
      </c>
      <c r="AU324" s="64"/>
      <c r="AV324" s="53"/>
      <c r="AW324" s="53">
        <v>81.099999999999994</v>
      </c>
      <c r="AX324" s="53"/>
      <c r="AY324" s="53"/>
      <c r="AZ324" s="53"/>
      <c r="BA324" s="53">
        <v>41</v>
      </c>
      <c r="BB324" s="53"/>
      <c r="BC324" s="53">
        <v>1</v>
      </c>
      <c r="BD324" s="53"/>
      <c r="BE324" s="53"/>
      <c r="BF324" s="53"/>
      <c r="BG324" s="53"/>
      <c r="BH324" s="53"/>
      <c r="BI324" s="53"/>
      <c r="BJ324" s="53"/>
      <c r="BK324" s="53"/>
      <c r="BL324" s="53">
        <v>1</v>
      </c>
      <c r="BM324" s="53">
        <v>100</v>
      </c>
      <c r="BN324" s="53">
        <v>4</v>
      </c>
      <c r="BO324" s="53">
        <v>41</v>
      </c>
      <c r="BP324" s="53">
        <v>82</v>
      </c>
      <c r="BQ324" s="53"/>
      <c r="BR324" s="53"/>
    </row>
    <row r="325" spans="1:70" s="50" customFormat="1" ht="30">
      <c r="A325" s="53">
        <v>324</v>
      </c>
      <c r="B325" s="54" t="s">
        <v>13</v>
      </c>
      <c r="C325" s="53" t="s">
        <v>1312</v>
      </c>
      <c r="D325" s="198" t="s">
        <v>1736</v>
      </c>
      <c r="E325" s="66">
        <v>25453036</v>
      </c>
      <c r="F325" s="200" t="s">
        <v>1737</v>
      </c>
      <c r="G325" s="200" t="s">
        <v>1738</v>
      </c>
      <c r="H325" s="200" t="s">
        <v>1739</v>
      </c>
      <c r="I325" s="306">
        <v>9749507826</v>
      </c>
      <c r="J325" s="147" t="s">
        <v>2432</v>
      </c>
      <c r="K325" s="147">
        <v>11</v>
      </c>
      <c r="L325" s="147" t="s">
        <v>2395</v>
      </c>
      <c r="M325" s="53" t="s">
        <v>1402</v>
      </c>
      <c r="N325" s="65">
        <v>3</v>
      </c>
      <c r="O325" s="54" t="s">
        <v>1936</v>
      </c>
      <c r="P325" s="54" t="s">
        <v>1936</v>
      </c>
      <c r="Q325" s="54" t="s">
        <v>107</v>
      </c>
      <c r="R325" s="57">
        <f t="shared" si="60"/>
        <v>7617086</v>
      </c>
      <c r="S325" s="200">
        <v>2228403</v>
      </c>
      <c r="T325" s="200">
        <v>1782722.4</v>
      </c>
      <c r="U325" s="200">
        <v>445680.6</v>
      </c>
      <c r="V325" s="200">
        <v>5388683</v>
      </c>
      <c r="W325" s="61">
        <f t="shared" si="52"/>
        <v>1</v>
      </c>
      <c r="X325" s="61">
        <f t="shared" si="53"/>
        <v>0</v>
      </c>
      <c r="Y325" s="61">
        <f t="shared" si="54"/>
        <v>1</v>
      </c>
      <c r="Z325" s="200"/>
      <c r="AA325" s="200"/>
      <c r="AB325" s="200"/>
      <c r="AC325" s="200"/>
      <c r="AD325" s="200"/>
      <c r="AE325" s="200">
        <v>1</v>
      </c>
      <c r="AF325" s="62"/>
      <c r="AG325" s="55"/>
      <c r="AH325" s="81"/>
      <c r="AI325" s="57"/>
      <c r="AJ325" s="57"/>
      <c r="AK325" s="57"/>
      <c r="AL325" s="57"/>
      <c r="AM325" s="55"/>
      <c r="AN325" s="55"/>
      <c r="AO325" s="55"/>
      <c r="AP325" s="306">
        <v>0</v>
      </c>
      <c r="AQ325" s="60">
        <f t="shared" si="59"/>
        <v>0</v>
      </c>
      <c r="AR325" s="60">
        <f t="shared" si="58"/>
        <v>0</v>
      </c>
      <c r="AS325" s="63">
        <f t="shared" si="61"/>
        <v>0</v>
      </c>
      <c r="AT325" s="60" t="s">
        <v>425</v>
      </c>
      <c r="AU325" s="64"/>
      <c r="AV325" s="53"/>
      <c r="AW325" s="53"/>
      <c r="AX325" s="53"/>
      <c r="AY325" s="53"/>
      <c r="AZ325" s="53"/>
      <c r="BA325" s="53"/>
      <c r="BB325" s="53"/>
      <c r="BC325" s="53">
        <v>1</v>
      </c>
      <c r="BD325" s="53"/>
      <c r="BE325" s="53"/>
      <c r="BF325" s="53"/>
      <c r="BG325" s="53">
        <v>1</v>
      </c>
      <c r="BH325" s="53"/>
      <c r="BI325" s="53"/>
      <c r="BJ325" s="53"/>
      <c r="BK325" s="53"/>
      <c r="BL325" s="53">
        <v>1</v>
      </c>
      <c r="BM325" s="53"/>
      <c r="BN325" s="53"/>
      <c r="BO325" s="53"/>
      <c r="BP325" s="53"/>
      <c r="BQ325" s="53"/>
      <c r="BR325" s="53"/>
    </row>
    <row r="326" spans="1:70" s="50" customFormat="1">
      <c r="A326" s="53">
        <v>325</v>
      </c>
      <c r="B326" s="54" t="s">
        <v>13</v>
      </c>
      <c r="C326" s="53" t="s">
        <v>1312</v>
      </c>
      <c r="D326" s="198" t="s">
        <v>1740</v>
      </c>
      <c r="E326" s="66">
        <v>25452037</v>
      </c>
      <c r="F326" s="200" t="s">
        <v>1741</v>
      </c>
      <c r="G326" s="200" t="s">
        <v>1742</v>
      </c>
      <c r="H326" s="200" t="s">
        <v>1743</v>
      </c>
      <c r="I326" s="306">
        <v>9749517031</v>
      </c>
      <c r="J326" s="147" t="s">
        <v>2432</v>
      </c>
      <c r="K326" s="147">
        <v>11</v>
      </c>
      <c r="L326" s="147" t="s">
        <v>2395</v>
      </c>
      <c r="M326" s="53" t="s">
        <v>1227</v>
      </c>
      <c r="N326" s="65">
        <v>2</v>
      </c>
      <c r="O326" s="54" t="s">
        <v>1403</v>
      </c>
      <c r="P326" s="54" t="s">
        <v>1403</v>
      </c>
      <c r="Q326" s="200" t="s">
        <v>9</v>
      </c>
      <c r="R326" s="57">
        <f t="shared" si="60"/>
        <v>8420990</v>
      </c>
      <c r="S326" s="200">
        <v>3822616</v>
      </c>
      <c r="T326" s="200">
        <v>3058092.8</v>
      </c>
      <c r="U326" s="200">
        <v>764523.2</v>
      </c>
      <c r="V326" s="200">
        <v>4598374</v>
      </c>
      <c r="W326" s="61">
        <f t="shared" si="52"/>
        <v>49</v>
      </c>
      <c r="X326" s="61">
        <f t="shared" si="53"/>
        <v>23</v>
      </c>
      <c r="Y326" s="61">
        <f t="shared" si="54"/>
        <v>26</v>
      </c>
      <c r="Z326" s="3">
        <v>0</v>
      </c>
      <c r="AA326" s="3">
        <v>0</v>
      </c>
      <c r="AB326" s="3">
        <v>0</v>
      </c>
      <c r="AC326" s="3">
        <v>0</v>
      </c>
      <c r="AD326" s="3">
        <v>23</v>
      </c>
      <c r="AE326" s="3">
        <v>26</v>
      </c>
      <c r="AF326" s="62"/>
      <c r="AG326" s="55"/>
      <c r="AH326" s="81"/>
      <c r="AI326" s="57"/>
      <c r="AJ326" s="57"/>
      <c r="AK326" s="57"/>
      <c r="AL326" s="57"/>
      <c r="AM326" s="55"/>
      <c r="AN326" s="55"/>
      <c r="AO326" s="55"/>
      <c r="AP326" s="306">
        <v>0</v>
      </c>
      <c r="AQ326" s="60">
        <f t="shared" si="59"/>
        <v>0</v>
      </c>
      <c r="AR326" s="60">
        <f t="shared" si="58"/>
        <v>0</v>
      </c>
      <c r="AS326" s="63">
        <f t="shared" si="61"/>
        <v>0</v>
      </c>
      <c r="AT326" s="60" t="s">
        <v>425</v>
      </c>
      <c r="AU326" s="64"/>
      <c r="AV326" s="53"/>
      <c r="AW326" s="53">
        <v>253</v>
      </c>
      <c r="AX326" s="53"/>
      <c r="AY326" s="53"/>
      <c r="AZ326" s="53"/>
      <c r="BA326" s="53">
        <v>50</v>
      </c>
      <c r="BB326" s="53"/>
      <c r="BC326" s="53">
        <v>1</v>
      </c>
      <c r="BD326" s="53"/>
      <c r="BE326" s="53"/>
      <c r="BF326" s="53"/>
      <c r="BG326" s="53"/>
      <c r="BH326" s="53"/>
      <c r="BI326" s="53"/>
      <c r="BJ326" s="53">
        <v>500</v>
      </c>
      <c r="BK326" s="53"/>
      <c r="BL326" s="53">
        <v>1</v>
      </c>
      <c r="BM326" s="53"/>
      <c r="BN326" s="53">
        <v>4</v>
      </c>
      <c r="BO326" s="53">
        <v>50</v>
      </c>
      <c r="BP326" s="53">
        <v>100</v>
      </c>
      <c r="BQ326" s="53"/>
      <c r="BR326" s="53"/>
    </row>
    <row r="327" spans="1:70" s="50" customFormat="1" ht="30">
      <c r="A327" s="53">
        <v>326</v>
      </c>
      <c r="B327" s="310" t="s">
        <v>13</v>
      </c>
      <c r="C327" s="53" t="s">
        <v>1312</v>
      </c>
      <c r="D327" s="310" t="s">
        <v>1820</v>
      </c>
      <c r="E327" s="311">
        <v>25453038</v>
      </c>
      <c r="F327" s="310" t="s">
        <v>1821</v>
      </c>
      <c r="G327" s="310" t="s">
        <v>1822</v>
      </c>
      <c r="H327" s="310" t="s">
        <v>1823</v>
      </c>
      <c r="I327" s="310">
        <v>9749522086</v>
      </c>
      <c r="J327" s="147" t="s">
        <v>2432</v>
      </c>
      <c r="K327" s="147">
        <v>11</v>
      </c>
      <c r="L327" s="147" t="s">
        <v>2395</v>
      </c>
      <c r="M327" s="311" t="s">
        <v>1227</v>
      </c>
      <c r="N327" s="311">
        <v>3</v>
      </c>
      <c r="O327" s="3" t="s">
        <v>1936</v>
      </c>
      <c r="P327" s="3" t="s">
        <v>1936</v>
      </c>
      <c r="Q327" s="54" t="s">
        <v>107</v>
      </c>
      <c r="R327" s="57">
        <f t="shared" si="60"/>
        <v>3798700.2199999997</v>
      </c>
      <c r="S327" s="310">
        <v>2019955.14</v>
      </c>
      <c r="T327" s="310">
        <v>1615964.11</v>
      </c>
      <c r="U327" s="310">
        <v>403991.03</v>
      </c>
      <c r="V327" s="310">
        <v>1778745.08</v>
      </c>
      <c r="W327" s="61">
        <f t="shared" si="52"/>
        <v>210</v>
      </c>
      <c r="X327" s="61">
        <f t="shared" si="53"/>
        <v>160</v>
      </c>
      <c r="Y327" s="61">
        <f t="shared" si="54"/>
        <v>50</v>
      </c>
      <c r="Z327" s="3">
        <v>0</v>
      </c>
      <c r="AA327" s="3">
        <v>0</v>
      </c>
      <c r="AB327" s="3">
        <v>0</v>
      </c>
      <c r="AC327" s="3">
        <v>0</v>
      </c>
      <c r="AD327" s="3">
        <v>160</v>
      </c>
      <c r="AE327" s="3">
        <v>50</v>
      </c>
      <c r="AF327" s="62">
        <v>3</v>
      </c>
      <c r="AG327" s="55" t="s">
        <v>198</v>
      </c>
      <c r="AH327" s="308">
        <v>42648</v>
      </c>
      <c r="AI327" s="228">
        <v>403991.03</v>
      </c>
      <c r="AJ327" s="57"/>
      <c r="AK327" s="57"/>
      <c r="AL327" s="57"/>
      <c r="AM327" s="55"/>
      <c r="AN327" s="55"/>
      <c r="AO327" s="55"/>
      <c r="AP327" s="306"/>
      <c r="AQ327" s="60">
        <f t="shared" si="59"/>
        <v>403991.03</v>
      </c>
      <c r="AR327" s="60">
        <f t="shared" si="58"/>
        <v>403991.03</v>
      </c>
      <c r="AS327" s="63">
        <f t="shared" si="61"/>
        <v>20.000000099012102</v>
      </c>
      <c r="AT327" s="60" t="s">
        <v>425</v>
      </c>
      <c r="AU327" s="64"/>
      <c r="AV327" s="53"/>
      <c r="AW327" s="53">
        <v>22.65</v>
      </c>
      <c r="AX327" s="53"/>
      <c r="AY327" s="53"/>
      <c r="AZ327" s="53"/>
      <c r="BA327" s="53"/>
      <c r="BB327" s="53"/>
      <c r="BC327" s="53">
        <v>1</v>
      </c>
      <c r="BD327" s="53"/>
      <c r="BE327" s="53"/>
      <c r="BF327" s="53"/>
      <c r="BG327" s="53">
        <v>1</v>
      </c>
      <c r="BH327" s="53"/>
      <c r="BI327" s="53"/>
      <c r="BJ327" s="53">
        <v>500</v>
      </c>
      <c r="BK327" s="53"/>
      <c r="BL327" s="53"/>
      <c r="BM327" s="53"/>
      <c r="BN327" s="53"/>
      <c r="BO327" s="53"/>
      <c r="BP327" s="53"/>
      <c r="BQ327" s="53"/>
      <c r="BR327" s="53"/>
    </row>
    <row r="328" spans="1:70" s="50" customFormat="1" ht="30">
      <c r="A328" s="53">
        <v>327</v>
      </c>
      <c r="B328" s="3" t="s">
        <v>13</v>
      </c>
      <c r="C328" s="53" t="s">
        <v>1312</v>
      </c>
      <c r="D328" s="3" t="s">
        <v>1957</v>
      </c>
      <c r="E328" s="147">
        <v>25453039</v>
      </c>
      <c r="F328" s="3" t="s">
        <v>1958</v>
      </c>
      <c r="G328" s="3" t="s">
        <v>1959</v>
      </c>
      <c r="H328" s="3" t="s">
        <v>1960</v>
      </c>
      <c r="I328" s="3">
        <v>9749540747</v>
      </c>
      <c r="J328" s="147" t="s">
        <v>1941</v>
      </c>
      <c r="K328" s="147">
        <v>12</v>
      </c>
      <c r="L328" s="147" t="s">
        <v>2504</v>
      </c>
      <c r="M328" s="147" t="s">
        <v>1402</v>
      </c>
      <c r="N328" s="3">
        <v>3</v>
      </c>
      <c r="O328" s="3" t="s">
        <v>1936</v>
      </c>
      <c r="P328" s="3" t="s">
        <v>1936</v>
      </c>
      <c r="Q328" s="3" t="s">
        <v>107</v>
      </c>
      <c r="R328" s="3">
        <v>3899928</v>
      </c>
      <c r="S328" s="3">
        <v>1333486.5</v>
      </c>
      <c r="T328" s="3">
        <v>1066789.2</v>
      </c>
      <c r="U328" s="3">
        <v>266697.3</v>
      </c>
      <c r="V328" s="3">
        <v>2566441.5</v>
      </c>
      <c r="W328" s="61">
        <f t="shared" si="52"/>
        <v>2</v>
      </c>
      <c r="X328" s="61">
        <f t="shared" si="53"/>
        <v>1</v>
      </c>
      <c r="Y328" s="61">
        <f t="shared" si="54"/>
        <v>1</v>
      </c>
      <c r="Z328" s="3">
        <v>0</v>
      </c>
      <c r="AA328" s="3">
        <v>0</v>
      </c>
      <c r="AB328" s="3">
        <v>0</v>
      </c>
      <c r="AC328" s="3">
        <v>0</v>
      </c>
      <c r="AD328" s="3">
        <v>1</v>
      </c>
      <c r="AE328" s="3">
        <v>1</v>
      </c>
      <c r="AF328" s="3">
        <v>3</v>
      </c>
      <c r="AG328" s="55"/>
      <c r="AH328" s="81"/>
      <c r="AI328" s="57"/>
      <c r="AJ328" s="57"/>
      <c r="AK328" s="57"/>
      <c r="AL328" s="57"/>
      <c r="AM328" s="55"/>
      <c r="AN328" s="55"/>
      <c r="AO328" s="55"/>
      <c r="AP328" s="306"/>
      <c r="AQ328" s="60">
        <f t="shared" si="59"/>
        <v>0</v>
      </c>
      <c r="AR328" s="60">
        <f t="shared" si="58"/>
        <v>0</v>
      </c>
      <c r="AS328" s="63">
        <f t="shared" si="61"/>
        <v>0</v>
      </c>
      <c r="AT328" s="60" t="s">
        <v>425</v>
      </c>
      <c r="AU328" s="64"/>
      <c r="AV328" s="53"/>
      <c r="AW328" s="53">
        <v>61.5</v>
      </c>
      <c r="AX328" s="53"/>
      <c r="AY328" s="53"/>
      <c r="AZ328" s="53"/>
      <c r="BA328" s="53"/>
      <c r="BB328" s="53"/>
      <c r="BC328" s="53">
        <v>1</v>
      </c>
      <c r="BD328" s="53"/>
      <c r="BE328" s="53"/>
      <c r="BF328" s="53"/>
      <c r="BG328" s="53">
        <v>1</v>
      </c>
      <c r="BH328" s="53"/>
      <c r="BI328" s="53"/>
      <c r="BJ328" s="53"/>
      <c r="BK328" s="53"/>
      <c r="BL328" s="53">
        <v>1</v>
      </c>
      <c r="BM328" s="53"/>
      <c r="BN328" s="53"/>
      <c r="BO328" s="53"/>
      <c r="BP328" s="53"/>
      <c r="BQ328" s="53"/>
      <c r="BR328" s="53"/>
    </row>
    <row r="329" spans="1:70" s="50" customFormat="1">
      <c r="A329" s="53">
        <v>328</v>
      </c>
      <c r="B329" s="3" t="s">
        <v>13</v>
      </c>
      <c r="C329" s="53" t="s">
        <v>2178</v>
      </c>
      <c r="D329" s="3" t="s">
        <v>2202</v>
      </c>
      <c r="E329" s="147">
        <v>25552040</v>
      </c>
      <c r="F329" s="3" t="s">
        <v>2203</v>
      </c>
      <c r="G329" s="3" t="s">
        <v>1376</v>
      </c>
      <c r="H329" s="3" t="s">
        <v>2204</v>
      </c>
      <c r="I329" s="3">
        <v>9848701070</v>
      </c>
      <c r="J329" s="147" t="s">
        <v>2205</v>
      </c>
      <c r="K329" s="147">
        <v>10</v>
      </c>
      <c r="L329" s="147" t="s">
        <v>1862</v>
      </c>
      <c r="M329" s="147" t="s">
        <v>1212</v>
      </c>
      <c r="N329" s="147">
        <v>2</v>
      </c>
      <c r="O329" s="3" t="s">
        <v>1403</v>
      </c>
      <c r="P329" s="310" t="s">
        <v>1403</v>
      </c>
      <c r="Q329" s="3" t="s">
        <v>9</v>
      </c>
      <c r="R329" s="3">
        <v>2513551.52</v>
      </c>
      <c r="S329" s="3">
        <v>1172853.76</v>
      </c>
      <c r="T329" s="3">
        <v>938283.01</v>
      </c>
      <c r="U329" s="3">
        <v>234570.75</v>
      </c>
      <c r="V329" s="3">
        <v>1340697.76</v>
      </c>
      <c r="W329" s="3">
        <v>17</v>
      </c>
      <c r="X329" s="3">
        <v>0</v>
      </c>
      <c r="Y329" s="3">
        <v>17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17</v>
      </c>
      <c r="AF329" s="3">
        <v>3</v>
      </c>
      <c r="AG329" s="55"/>
      <c r="AH329" s="81"/>
      <c r="AI329" s="57"/>
      <c r="AJ329" s="57"/>
      <c r="AK329" s="57"/>
      <c r="AL329" s="57"/>
      <c r="AM329" s="55"/>
      <c r="AN329" s="55"/>
      <c r="AO329" s="55"/>
      <c r="AP329" s="306"/>
      <c r="AQ329" s="60">
        <f t="shared" si="59"/>
        <v>0</v>
      </c>
      <c r="AR329" s="60">
        <f t="shared" si="58"/>
        <v>0</v>
      </c>
      <c r="AS329" s="63">
        <f t="shared" si="61"/>
        <v>0</v>
      </c>
      <c r="AT329" s="60" t="s">
        <v>425</v>
      </c>
      <c r="AU329" s="64"/>
      <c r="AV329" s="53"/>
      <c r="AW329" s="53">
        <v>36</v>
      </c>
      <c r="AX329" s="53"/>
      <c r="AY329" s="53"/>
      <c r="AZ329" s="53"/>
      <c r="BA329" s="53">
        <v>36</v>
      </c>
      <c r="BB329" s="53"/>
      <c r="BC329" s="53"/>
      <c r="BD329" s="53"/>
      <c r="BE329" s="53"/>
      <c r="BF329" s="53"/>
      <c r="BG329" s="53"/>
      <c r="BH329" s="53"/>
      <c r="BI329" s="53"/>
      <c r="BJ329" s="53"/>
      <c r="BK329" s="53"/>
      <c r="BL329" s="53">
        <v>1</v>
      </c>
      <c r="BM329" s="53">
        <v>72</v>
      </c>
      <c r="BN329" s="53">
        <v>2</v>
      </c>
      <c r="BO329" s="53"/>
      <c r="BP329" s="53"/>
      <c r="BQ329" s="53"/>
      <c r="BR329" s="53"/>
    </row>
    <row r="330" spans="1:70" s="50" customFormat="1" ht="30">
      <c r="A330" s="53">
        <v>329</v>
      </c>
      <c r="B330" s="3" t="s">
        <v>13</v>
      </c>
      <c r="C330" s="53" t="s">
        <v>2178</v>
      </c>
      <c r="D330" s="3" t="s">
        <v>2206</v>
      </c>
      <c r="E330" s="147">
        <v>25552041</v>
      </c>
      <c r="F330" s="3" t="s">
        <v>2207</v>
      </c>
      <c r="G330" s="3" t="s">
        <v>2208</v>
      </c>
      <c r="H330" s="3" t="s">
        <v>2209</v>
      </c>
      <c r="I330" s="3">
        <v>9749509631</v>
      </c>
      <c r="J330" s="147" t="s">
        <v>2205</v>
      </c>
      <c r="K330" s="147">
        <v>10</v>
      </c>
      <c r="L330" s="147" t="s">
        <v>2210</v>
      </c>
      <c r="M330" s="147" t="s">
        <v>1212</v>
      </c>
      <c r="N330" s="147">
        <v>2</v>
      </c>
      <c r="O330" s="3" t="s">
        <v>1403</v>
      </c>
      <c r="P330" s="310" t="s">
        <v>1403</v>
      </c>
      <c r="Q330" s="3" t="s">
        <v>9</v>
      </c>
      <c r="R330" s="3">
        <v>1829758</v>
      </c>
      <c r="S330" s="3">
        <v>842241.5</v>
      </c>
      <c r="T330" s="3">
        <v>673793.2</v>
      </c>
      <c r="U330" s="3">
        <v>168448.3</v>
      </c>
      <c r="V330" s="3">
        <v>987516.5</v>
      </c>
      <c r="W330" s="3">
        <v>18</v>
      </c>
      <c r="X330" s="3">
        <v>0</v>
      </c>
      <c r="Y330" s="3">
        <v>18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18</v>
      </c>
      <c r="AF330" s="3">
        <v>3</v>
      </c>
      <c r="AG330" s="55"/>
      <c r="AH330" s="81"/>
      <c r="AI330" s="57"/>
      <c r="AJ330" s="57"/>
      <c r="AK330" s="57"/>
      <c r="AL330" s="57"/>
      <c r="AM330" s="55"/>
      <c r="AN330" s="55"/>
      <c r="AO330" s="55"/>
      <c r="AP330" s="306"/>
      <c r="AQ330" s="60">
        <f t="shared" si="59"/>
        <v>0</v>
      </c>
      <c r="AR330" s="60">
        <f t="shared" si="58"/>
        <v>0</v>
      </c>
      <c r="AS330" s="63">
        <f t="shared" si="61"/>
        <v>0</v>
      </c>
      <c r="AT330" s="60" t="s">
        <v>425</v>
      </c>
      <c r="AU330" s="64"/>
      <c r="AV330" s="53"/>
      <c r="AW330" s="53">
        <v>32</v>
      </c>
      <c r="AX330" s="53"/>
      <c r="AY330" s="53"/>
      <c r="AZ330" s="53"/>
      <c r="BA330" s="53">
        <v>25</v>
      </c>
      <c r="BB330" s="53"/>
      <c r="BC330" s="53"/>
      <c r="BD330" s="53"/>
      <c r="BE330" s="53"/>
      <c r="BF330" s="53"/>
      <c r="BG330" s="53"/>
      <c r="BH330" s="53"/>
      <c r="BI330" s="53"/>
      <c r="BJ330" s="53"/>
      <c r="BK330" s="53"/>
      <c r="BL330" s="53">
        <v>1</v>
      </c>
      <c r="BM330" s="53">
        <v>50</v>
      </c>
      <c r="BN330" s="53">
        <v>2</v>
      </c>
      <c r="BO330" s="53"/>
      <c r="BP330" s="53"/>
      <c r="BQ330" s="53"/>
      <c r="BR330" s="53"/>
    </row>
    <row r="331" spans="1:70" s="50" customFormat="1" ht="30">
      <c r="A331" s="53">
        <v>330</v>
      </c>
      <c r="B331" s="3" t="s">
        <v>13</v>
      </c>
      <c r="C331" s="53" t="s">
        <v>2178</v>
      </c>
      <c r="D331" s="3" t="s">
        <v>2211</v>
      </c>
      <c r="E331" s="147">
        <v>25552042</v>
      </c>
      <c r="F331" s="3" t="s">
        <v>2212</v>
      </c>
      <c r="G331" s="3" t="s">
        <v>2213</v>
      </c>
      <c r="H331" s="3" t="s">
        <v>2214</v>
      </c>
      <c r="I331" s="3">
        <v>9749543556</v>
      </c>
      <c r="J331" s="147" t="s">
        <v>2205</v>
      </c>
      <c r="K331" s="147">
        <v>10</v>
      </c>
      <c r="L331" s="147" t="s">
        <v>1862</v>
      </c>
      <c r="M331" s="147" t="s">
        <v>1212</v>
      </c>
      <c r="N331" s="147">
        <v>2</v>
      </c>
      <c r="O331" s="3" t="s">
        <v>1403</v>
      </c>
      <c r="P331" s="310" t="s">
        <v>1403</v>
      </c>
      <c r="Q331" s="3" t="s">
        <v>9</v>
      </c>
      <c r="R331" s="3">
        <v>1623987.04</v>
      </c>
      <c r="S331" s="3">
        <v>752074.52</v>
      </c>
      <c r="T331" s="3">
        <v>601659.62</v>
      </c>
      <c r="U331" s="3">
        <v>150414.9</v>
      </c>
      <c r="V331" s="3">
        <v>871912.52</v>
      </c>
      <c r="W331" s="3">
        <v>18</v>
      </c>
      <c r="X331" s="3">
        <v>0</v>
      </c>
      <c r="Y331" s="3">
        <v>18</v>
      </c>
      <c r="Z331" s="3">
        <v>0</v>
      </c>
      <c r="AA331" s="3">
        <v>0</v>
      </c>
      <c r="AB331" s="3">
        <v>0</v>
      </c>
      <c r="AC331" s="3">
        <v>0</v>
      </c>
      <c r="AD331" s="3">
        <v>0</v>
      </c>
      <c r="AE331" s="3">
        <v>18</v>
      </c>
      <c r="AF331" s="3">
        <v>3</v>
      </c>
      <c r="AG331" s="55"/>
      <c r="AH331" s="81"/>
      <c r="AI331" s="57"/>
      <c r="AJ331" s="57"/>
      <c r="AK331" s="57"/>
      <c r="AL331" s="57"/>
      <c r="AM331" s="55"/>
      <c r="AN331" s="55"/>
      <c r="AO331" s="55"/>
      <c r="AP331" s="306"/>
      <c r="AQ331" s="60">
        <f t="shared" si="59"/>
        <v>0</v>
      </c>
      <c r="AR331" s="60">
        <f t="shared" si="58"/>
        <v>0</v>
      </c>
      <c r="AS331" s="63">
        <f t="shared" si="61"/>
        <v>0</v>
      </c>
      <c r="AT331" s="60" t="s">
        <v>425</v>
      </c>
      <c r="AU331" s="64"/>
      <c r="AV331" s="53"/>
      <c r="AW331" s="53">
        <v>24</v>
      </c>
      <c r="AX331" s="53"/>
      <c r="AY331" s="53"/>
      <c r="AZ331" s="53"/>
      <c r="BA331" s="53">
        <v>22</v>
      </c>
      <c r="BB331" s="53"/>
      <c r="BC331" s="53"/>
      <c r="BD331" s="53"/>
      <c r="BE331" s="53"/>
      <c r="BF331" s="53"/>
      <c r="BG331" s="53"/>
      <c r="BH331" s="53"/>
      <c r="BI331" s="53"/>
      <c r="BJ331" s="53"/>
      <c r="BK331" s="53"/>
      <c r="BL331" s="53">
        <v>1</v>
      </c>
      <c r="BM331" s="53">
        <v>44</v>
      </c>
      <c r="BN331" s="53">
        <v>2</v>
      </c>
      <c r="BO331" s="53"/>
      <c r="BP331" s="53"/>
      <c r="BQ331" s="53"/>
      <c r="BR331" s="53"/>
    </row>
    <row r="332" spans="1:70" s="50" customFormat="1">
      <c r="A332" s="53">
        <v>331</v>
      </c>
      <c r="B332" s="3" t="s">
        <v>13</v>
      </c>
      <c r="C332" s="53" t="s">
        <v>2178</v>
      </c>
      <c r="D332" s="3" t="s">
        <v>2215</v>
      </c>
      <c r="E332" s="147">
        <v>25552043</v>
      </c>
      <c r="F332" s="3" t="s">
        <v>2216</v>
      </c>
      <c r="G332" s="3" t="s">
        <v>2217</v>
      </c>
      <c r="H332" s="3" t="s">
        <v>2218</v>
      </c>
      <c r="I332" s="3">
        <v>9749610493</v>
      </c>
      <c r="J332" s="147" t="s">
        <v>2205</v>
      </c>
      <c r="K332" s="147">
        <v>10</v>
      </c>
      <c r="L332" s="147" t="s">
        <v>2210</v>
      </c>
      <c r="M332" s="147" t="s">
        <v>1212</v>
      </c>
      <c r="N332" s="147">
        <v>2</v>
      </c>
      <c r="O332" s="3" t="s">
        <v>1403</v>
      </c>
      <c r="P332" s="310" t="s">
        <v>1403</v>
      </c>
      <c r="Q332" s="3" t="s">
        <v>9</v>
      </c>
      <c r="R332" s="3">
        <v>1784155</v>
      </c>
      <c r="S332" s="3">
        <v>976738.25</v>
      </c>
      <c r="T332" s="3">
        <v>781390.6</v>
      </c>
      <c r="U332" s="3">
        <v>195347.65</v>
      </c>
      <c r="V332" s="3">
        <v>807416.75</v>
      </c>
      <c r="W332" s="3">
        <v>41</v>
      </c>
      <c r="X332" s="3">
        <v>0</v>
      </c>
      <c r="Y332" s="3">
        <v>41</v>
      </c>
      <c r="Z332" s="3">
        <v>0</v>
      </c>
      <c r="AA332" s="3">
        <v>0</v>
      </c>
      <c r="AB332" s="3">
        <v>0</v>
      </c>
      <c r="AC332" s="3">
        <v>0</v>
      </c>
      <c r="AD332" s="3">
        <v>0</v>
      </c>
      <c r="AE332" s="3">
        <v>41</v>
      </c>
      <c r="AF332" s="3">
        <v>3</v>
      </c>
      <c r="AG332" s="55"/>
      <c r="AH332" s="81"/>
      <c r="AI332" s="57"/>
      <c r="AJ332" s="57"/>
      <c r="AK332" s="57"/>
      <c r="AL332" s="57"/>
      <c r="AM332" s="55"/>
      <c r="AN332" s="55"/>
      <c r="AO332" s="55"/>
      <c r="AP332" s="306"/>
      <c r="AQ332" s="60">
        <f t="shared" si="59"/>
        <v>0</v>
      </c>
      <c r="AR332" s="60">
        <f t="shared" si="58"/>
        <v>0</v>
      </c>
      <c r="AS332" s="63">
        <f t="shared" si="61"/>
        <v>0</v>
      </c>
      <c r="AT332" s="60" t="s">
        <v>425</v>
      </c>
      <c r="AU332" s="64"/>
      <c r="AV332" s="53"/>
      <c r="AW332" s="53">
        <v>41</v>
      </c>
      <c r="AX332" s="53"/>
      <c r="AY332" s="53"/>
      <c r="AZ332" s="53"/>
      <c r="BA332" s="53">
        <v>41</v>
      </c>
      <c r="BB332" s="53"/>
      <c r="BC332" s="53"/>
      <c r="BD332" s="53"/>
      <c r="BE332" s="53"/>
      <c r="BF332" s="53"/>
      <c r="BG332" s="53"/>
      <c r="BH332" s="53"/>
      <c r="BI332" s="53"/>
      <c r="BJ332" s="53"/>
      <c r="BK332" s="53"/>
      <c r="BL332" s="53">
        <v>1</v>
      </c>
      <c r="BM332" s="53">
        <v>82</v>
      </c>
      <c r="BN332" s="53">
        <v>4</v>
      </c>
      <c r="BO332" s="53"/>
      <c r="BP332" s="53"/>
      <c r="BQ332" s="53"/>
      <c r="BR332" s="53"/>
    </row>
    <row r="333" spans="1:70" ht="30">
      <c r="A333" s="53">
        <v>332</v>
      </c>
      <c r="B333" s="310" t="s">
        <v>13</v>
      </c>
      <c r="C333" s="53" t="s">
        <v>2178</v>
      </c>
      <c r="D333" s="310" t="s">
        <v>2283</v>
      </c>
      <c r="E333" s="311">
        <v>25552044</v>
      </c>
      <c r="F333" s="310" t="s">
        <v>2284</v>
      </c>
      <c r="G333" s="310" t="s">
        <v>2285</v>
      </c>
      <c r="H333" s="310" t="s">
        <v>2286</v>
      </c>
      <c r="I333" s="310">
        <v>9749523272</v>
      </c>
      <c r="J333" s="147" t="s">
        <v>2226</v>
      </c>
      <c r="K333" s="147">
        <v>8</v>
      </c>
      <c r="L333" s="147" t="s">
        <v>2287</v>
      </c>
      <c r="M333" s="311" t="s">
        <v>1402</v>
      </c>
      <c r="N333" s="310">
        <v>2</v>
      </c>
      <c r="O333" s="310" t="s">
        <v>26</v>
      </c>
      <c r="P333" s="310" t="s">
        <v>2176</v>
      </c>
      <c r="Q333" s="310" t="s">
        <v>1405</v>
      </c>
      <c r="R333" s="310">
        <v>2772809.46</v>
      </c>
      <c r="S333" s="310">
        <v>874029.73</v>
      </c>
      <c r="T333" s="310">
        <v>699223.78</v>
      </c>
      <c r="U333" s="310">
        <v>174805.95</v>
      </c>
      <c r="V333" s="310">
        <v>1898779.73</v>
      </c>
      <c r="W333" s="310">
        <v>3</v>
      </c>
      <c r="X333" s="310">
        <v>3</v>
      </c>
      <c r="Y333" s="310">
        <v>0</v>
      </c>
      <c r="Z333" s="310">
        <v>0</v>
      </c>
      <c r="AA333" s="310">
        <v>0</v>
      </c>
      <c r="AB333" s="310">
        <v>0</v>
      </c>
      <c r="AC333" s="310">
        <v>0</v>
      </c>
      <c r="AD333" s="310">
        <v>3</v>
      </c>
      <c r="AE333" s="310">
        <v>0</v>
      </c>
      <c r="AF333" s="310"/>
      <c r="AG333" s="55"/>
      <c r="AH333" s="81"/>
      <c r="AI333" s="57"/>
      <c r="AJ333" s="57"/>
      <c r="AK333" s="57"/>
      <c r="AL333" s="57"/>
      <c r="AP333" s="306"/>
      <c r="AQ333" s="60">
        <f t="shared" si="59"/>
        <v>0</v>
      </c>
      <c r="AR333" s="60">
        <f t="shared" si="58"/>
        <v>0</v>
      </c>
      <c r="AS333" s="63">
        <f t="shared" si="61"/>
        <v>0</v>
      </c>
      <c r="AT333" s="60" t="s">
        <v>425</v>
      </c>
      <c r="AU333" s="64"/>
      <c r="BG333" s="53">
        <v>1</v>
      </c>
    </row>
    <row r="334" spans="1:70" ht="30">
      <c r="A334" s="53">
        <v>333</v>
      </c>
      <c r="B334" s="310" t="s">
        <v>13</v>
      </c>
      <c r="C334" s="53" t="s">
        <v>2178</v>
      </c>
      <c r="D334" s="310" t="s">
        <v>2288</v>
      </c>
      <c r="E334" s="311">
        <v>25552045</v>
      </c>
      <c r="F334" s="310" t="s">
        <v>2289</v>
      </c>
      <c r="G334" s="310" t="s">
        <v>2290</v>
      </c>
      <c r="H334" s="310" t="s">
        <v>2291</v>
      </c>
      <c r="I334" s="310">
        <v>9848809717</v>
      </c>
      <c r="J334" s="147" t="s">
        <v>2255</v>
      </c>
      <c r="K334" s="147">
        <v>10</v>
      </c>
      <c r="L334" s="147" t="s">
        <v>2156</v>
      </c>
      <c r="M334" s="311" t="s">
        <v>1227</v>
      </c>
      <c r="N334" s="310">
        <v>2</v>
      </c>
      <c r="O334" s="310" t="s">
        <v>1403</v>
      </c>
      <c r="P334" s="310" t="s">
        <v>1403</v>
      </c>
      <c r="Q334" s="310" t="s">
        <v>9</v>
      </c>
      <c r="R334" s="310">
        <v>3071259.72</v>
      </c>
      <c r="S334" s="310">
        <v>1476467.36</v>
      </c>
      <c r="T334" s="310">
        <v>1181173.8899999999</v>
      </c>
      <c r="U334" s="310">
        <v>295293.46999999997</v>
      </c>
      <c r="V334" s="310">
        <v>1594792.36</v>
      </c>
      <c r="W334" s="310">
        <v>45</v>
      </c>
      <c r="X334" s="310">
        <v>35</v>
      </c>
      <c r="Y334" s="310">
        <v>10</v>
      </c>
      <c r="Z334" s="310">
        <v>0</v>
      </c>
      <c r="AA334" s="310">
        <v>0</v>
      </c>
      <c r="AB334" s="310">
        <v>0</v>
      </c>
      <c r="AC334" s="310">
        <v>0</v>
      </c>
      <c r="AD334" s="310">
        <v>35</v>
      </c>
      <c r="AE334" s="310">
        <v>10</v>
      </c>
      <c r="AF334" s="310"/>
      <c r="AG334" s="55"/>
      <c r="AH334" s="81"/>
      <c r="AI334" s="57"/>
      <c r="AJ334" s="57"/>
      <c r="AK334" s="57"/>
      <c r="AL334" s="57"/>
      <c r="AP334" s="306"/>
      <c r="AQ334" s="60">
        <f t="shared" si="59"/>
        <v>0</v>
      </c>
      <c r="AR334" s="60">
        <f t="shared" si="58"/>
        <v>0</v>
      </c>
      <c r="AS334" s="63">
        <f t="shared" si="61"/>
        <v>0</v>
      </c>
      <c r="AT334" s="60" t="s">
        <v>425</v>
      </c>
      <c r="AU334" s="64"/>
      <c r="AW334" s="53">
        <v>52</v>
      </c>
      <c r="BA334" s="53">
        <v>46</v>
      </c>
      <c r="BL334" s="53">
        <v>1</v>
      </c>
      <c r="BM334" s="53">
        <v>92</v>
      </c>
      <c r="BN334" s="53">
        <v>6</v>
      </c>
    </row>
    <row r="335" spans="1:70" ht="30">
      <c r="A335" s="53">
        <v>334</v>
      </c>
      <c r="B335" s="310" t="s">
        <v>13</v>
      </c>
      <c r="C335" s="53" t="s">
        <v>2178</v>
      </c>
      <c r="D335" s="310" t="s">
        <v>2292</v>
      </c>
      <c r="E335" s="311">
        <v>25552046</v>
      </c>
      <c r="F335" s="310" t="s">
        <v>2293</v>
      </c>
      <c r="G335" s="310" t="s">
        <v>2294</v>
      </c>
      <c r="H335" s="310" t="s">
        <v>2295</v>
      </c>
      <c r="I335" s="310">
        <v>9868737405</v>
      </c>
      <c r="J335" s="147" t="s">
        <v>2255</v>
      </c>
      <c r="K335" s="147">
        <v>10</v>
      </c>
      <c r="L335" s="147" t="s">
        <v>2156</v>
      </c>
      <c r="M335" s="311" t="s">
        <v>1227</v>
      </c>
      <c r="N335" s="310">
        <v>2</v>
      </c>
      <c r="O335" s="310" t="s">
        <v>1403</v>
      </c>
      <c r="P335" s="310" t="s">
        <v>1403</v>
      </c>
      <c r="Q335" s="310" t="s">
        <v>9</v>
      </c>
      <c r="R335" s="310">
        <v>3875562.92</v>
      </c>
      <c r="S335" s="310">
        <v>1839865.21</v>
      </c>
      <c r="T335" s="310">
        <v>1471892.17</v>
      </c>
      <c r="U335" s="310">
        <v>367973.04</v>
      </c>
      <c r="V335" s="310">
        <v>2035697.71</v>
      </c>
      <c r="W335" s="310">
        <v>56</v>
      </c>
      <c r="X335" s="310">
        <v>0</v>
      </c>
      <c r="Y335" s="310">
        <v>56</v>
      </c>
      <c r="Z335" s="310">
        <v>0</v>
      </c>
      <c r="AA335" s="310">
        <v>5</v>
      </c>
      <c r="AB335" s="310">
        <v>0</v>
      </c>
      <c r="AC335" s="310">
        <v>0</v>
      </c>
      <c r="AD335" s="310">
        <v>0</v>
      </c>
      <c r="AE335" s="310">
        <v>51</v>
      </c>
      <c r="AF335" s="310"/>
      <c r="AG335" s="55"/>
      <c r="AH335" s="81"/>
      <c r="AI335" s="57"/>
      <c r="AJ335" s="57"/>
      <c r="AK335" s="57"/>
      <c r="AL335" s="57"/>
      <c r="AP335" s="306"/>
      <c r="AQ335" s="60">
        <f t="shared" si="59"/>
        <v>0</v>
      </c>
      <c r="AR335" s="60">
        <f t="shared" si="58"/>
        <v>0</v>
      </c>
      <c r="AS335" s="63">
        <f t="shared" si="61"/>
        <v>0</v>
      </c>
      <c r="AT335" s="60" t="s">
        <v>425</v>
      </c>
      <c r="AU335" s="64" t="s">
        <v>173</v>
      </c>
      <c r="AV335" s="53">
        <v>15</v>
      </c>
      <c r="AW335" s="53">
        <v>132</v>
      </c>
      <c r="BA335" s="53">
        <v>56</v>
      </c>
      <c r="BL335" s="53">
        <v>1</v>
      </c>
      <c r="BM335" s="53">
        <v>112</v>
      </c>
      <c r="BN335" s="53">
        <v>6</v>
      </c>
      <c r="BQ335" s="53">
        <v>5</v>
      </c>
    </row>
    <row r="336" spans="1:70" ht="30">
      <c r="A336" s="53">
        <v>335</v>
      </c>
      <c r="B336" s="310" t="s">
        <v>13</v>
      </c>
      <c r="C336" s="53" t="s">
        <v>2178</v>
      </c>
      <c r="D336" s="310" t="s">
        <v>2296</v>
      </c>
      <c r="E336" s="311">
        <v>25552047</v>
      </c>
      <c r="F336" s="310" t="s">
        <v>2297</v>
      </c>
      <c r="G336" s="310" t="s">
        <v>2298</v>
      </c>
      <c r="H336" s="310" t="s">
        <v>2299</v>
      </c>
      <c r="I336" s="310">
        <v>9749551261</v>
      </c>
      <c r="J336" s="147" t="s">
        <v>2255</v>
      </c>
      <c r="K336" s="147">
        <v>10</v>
      </c>
      <c r="L336" s="147" t="s">
        <v>2156</v>
      </c>
      <c r="M336" s="311" t="s">
        <v>1227</v>
      </c>
      <c r="N336" s="310">
        <v>2</v>
      </c>
      <c r="O336" s="310" t="s">
        <v>1403</v>
      </c>
      <c r="P336" s="310" t="s">
        <v>1403</v>
      </c>
      <c r="Q336" s="310" t="s">
        <v>9</v>
      </c>
      <c r="R336" s="310">
        <v>2677126.84</v>
      </c>
      <c r="S336" s="310">
        <v>1232263.42</v>
      </c>
      <c r="T336" s="310">
        <v>985810.74</v>
      </c>
      <c r="U336" s="310">
        <v>246452.68</v>
      </c>
      <c r="V336" s="310">
        <v>1444863.42</v>
      </c>
      <c r="W336" s="310">
        <v>37</v>
      </c>
      <c r="X336" s="310">
        <v>0</v>
      </c>
      <c r="Y336" s="310">
        <v>37</v>
      </c>
      <c r="Z336" s="310">
        <v>0</v>
      </c>
      <c r="AA336" s="310">
        <v>5</v>
      </c>
      <c r="AB336" s="310">
        <v>0</v>
      </c>
      <c r="AC336" s="310">
        <v>0</v>
      </c>
      <c r="AD336" s="310">
        <v>0</v>
      </c>
      <c r="AE336" s="310">
        <v>32</v>
      </c>
      <c r="AF336" s="310"/>
      <c r="AG336" s="55"/>
      <c r="AH336" s="81"/>
      <c r="AI336" s="57"/>
      <c r="AJ336" s="57"/>
      <c r="AK336" s="57"/>
      <c r="AL336" s="57"/>
      <c r="AP336" s="306"/>
      <c r="AQ336" s="60">
        <f t="shared" si="59"/>
        <v>0</v>
      </c>
      <c r="AR336" s="60">
        <f t="shared" si="58"/>
        <v>0</v>
      </c>
      <c r="AS336" s="63">
        <f t="shared" si="61"/>
        <v>0</v>
      </c>
      <c r="AT336" s="60" t="s">
        <v>425</v>
      </c>
      <c r="AU336" s="64"/>
      <c r="AW336" s="53">
        <v>45</v>
      </c>
      <c r="BA336" s="53">
        <v>37</v>
      </c>
      <c r="BL336" s="53">
        <v>1</v>
      </c>
      <c r="BM336" s="53">
        <v>74</v>
      </c>
      <c r="BN336" s="53">
        <v>6</v>
      </c>
    </row>
    <row r="337" spans="1:70">
      <c r="A337" s="53">
        <v>336</v>
      </c>
      <c r="B337" s="310" t="s">
        <v>13</v>
      </c>
      <c r="C337" s="53" t="s">
        <v>2178</v>
      </c>
      <c r="D337" s="3" t="s">
        <v>2551</v>
      </c>
      <c r="E337" s="147">
        <v>25552048</v>
      </c>
      <c r="F337" s="3" t="s">
        <v>2552</v>
      </c>
      <c r="G337" s="3" t="s">
        <v>2553</v>
      </c>
      <c r="H337" s="3" t="s">
        <v>1377</v>
      </c>
      <c r="I337" s="3">
        <v>9749540434</v>
      </c>
      <c r="J337" s="147" t="s">
        <v>2554</v>
      </c>
      <c r="K337" s="147">
        <v>10</v>
      </c>
      <c r="L337" s="147" t="s">
        <v>2555</v>
      </c>
      <c r="M337" s="147" t="s">
        <v>1212</v>
      </c>
      <c r="N337" s="147">
        <v>2</v>
      </c>
      <c r="O337" s="3" t="s">
        <v>26</v>
      </c>
      <c r="P337" s="3" t="s">
        <v>26</v>
      </c>
      <c r="Q337" s="3" t="s">
        <v>9</v>
      </c>
      <c r="R337" s="3">
        <v>1501600</v>
      </c>
      <c r="S337" s="3">
        <v>716735</v>
      </c>
      <c r="T337" s="3">
        <v>573388</v>
      </c>
      <c r="U337" s="3">
        <v>143347</v>
      </c>
      <c r="V337" s="3">
        <v>784865</v>
      </c>
      <c r="W337" s="3">
        <v>35</v>
      </c>
      <c r="X337" s="3">
        <v>0</v>
      </c>
      <c r="Y337" s="3">
        <v>35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35</v>
      </c>
      <c r="AF337" s="3">
        <v>2</v>
      </c>
      <c r="AG337" s="55"/>
      <c r="AH337" s="81"/>
      <c r="AI337" s="57"/>
      <c r="AJ337" s="57"/>
      <c r="AK337" s="57"/>
      <c r="AL337" s="57"/>
      <c r="AP337" s="306"/>
      <c r="AQ337" s="60">
        <f t="shared" si="59"/>
        <v>0</v>
      </c>
      <c r="AR337" s="60">
        <f t="shared" si="58"/>
        <v>0</v>
      </c>
      <c r="AS337" s="63">
        <f t="shared" si="61"/>
        <v>0</v>
      </c>
      <c r="AT337" s="60" t="s">
        <v>425</v>
      </c>
      <c r="AU337" s="64" t="s">
        <v>174</v>
      </c>
      <c r="AV337" s="53">
        <v>132</v>
      </c>
      <c r="AW337" s="53">
        <v>2</v>
      </c>
      <c r="BL337" s="53">
        <v>1</v>
      </c>
    </row>
    <row r="338" spans="1:70" ht="30">
      <c r="A338" s="53">
        <v>337</v>
      </c>
      <c r="B338" s="310" t="s">
        <v>13</v>
      </c>
      <c r="C338" s="53" t="s">
        <v>2178</v>
      </c>
      <c r="D338" s="3" t="s">
        <v>2556</v>
      </c>
      <c r="E338" s="147">
        <v>25552049</v>
      </c>
      <c r="F338" s="3" t="s">
        <v>2557</v>
      </c>
      <c r="G338" s="3" t="s">
        <v>2558</v>
      </c>
      <c r="H338" s="3" t="s">
        <v>2559</v>
      </c>
      <c r="I338" s="3">
        <v>9848612431</v>
      </c>
      <c r="J338" s="147" t="s">
        <v>2560</v>
      </c>
      <c r="K338" s="147">
        <v>10</v>
      </c>
      <c r="L338" s="147" t="s">
        <v>2098</v>
      </c>
      <c r="M338" s="147" t="s">
        <v>1212</v>
      </c>
      <c r="N338" s="147">
        <v>2</v>
      </c>
      <c r="O338" s="3" t="s">
        <v>1403</v>
      </c>
      <c r="P338" s="3" t="s">
        <v>1403</v>
      </c>
      <c r="Q338" s="3" t="s">
        <v>9</v>
      </c>
      <c r="R338" s="3">
        <v>2387361.2000000002</v>
      </c>
      <c r="S338" s="3">
        <v>1167823.1000000001</v>
      </c>
      <c r="T338" s="3">
        <v>934258.48</v>
      </c>
      <c r="U338" s="3">
        <v>233564.62</v>
      </c>
      <c r="V338" s="3">
        <v>1219538.1000000001</v>
      </c>
      <c r="W338" s="3">
        <v>35</v>
      </c>
      <c r="X338" s="3">
        <v>0</v>
      </c>
      <c r="Y338" s="3">
        <v>35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35</v>
      </c>
      <c r="AF338" s="3">
        <v>3</v>
      </c>
      <c r="AG338" s="55"/>
      <c r="AH338" s="81"/>
      <c r="AI338" s="57"/>
      <c r="AJ338" s="57"/>
      <c r="AK338" s="57"/>
      <c r="AL338" s="57"/>
      <c r="AP338" s="306"/>
      <c r="AQ338" s="60">
        <f t="shared" si="59"/>
        <v>0</v>
      </c>
      <c r="AR338" s="60">
        <f t="shared" si="58"/>
        <v>0</v>
      </c>
      <c r="AS338" s="63">
        <f t="shared" si="61"/>
        <v>0</v>
      </c>
      <c r="AT338" s="60" t="s">
        <v>425</v>
      </c>
      <c r="AU338" s="64"/>
      <c r="AW338" s="53">
        <v>35</v>
      </c>
      <c r="BA338" s="53">
        <v>35</v>
      </c>
      <c r="BL338" s="53">
        <v>1</v>
      </c>
      <c r="BM338" s="53">
        <v>70</v>
      </c>
      <c r="BN338" s="53">
        <v>5</v>
      </c>
    </row>
    <row r="339" spans="1:70" ht="30">
      <c r="A339" s="53">
        <v>338</v>
      </c>
      <c r="B339" s="310" t="s">
        <v>13</v>
      </c>
      <c r="C339" s="53" t="s">
        <v>2178</v>
      </c>
      <c r="D339" s="3" t="s">
        <v>2698</v>
      </c>
      <c r="E339" s="3">
        <v>25553050</v>
      </c>
      <c r="F339" s="3" t="s">
        <v>2699</v>
      </c>
      <c r="G339" s="3" t="s">
        <v>2700</v>
      </c>
      <c r="H339" s="3" t="s">
        <v>2701</v>
      </c>
      <c r="I339" s="3">
        <v>9749550967</v>
      </c>
      <c r="J339" s="322" t="s">
        <v>2723</v>
      </c>
      <c r="K339" s="147">
        <v>10</v>
      </c>
      <c r="L339" s="321" t="s">
        <v>2727</v>
      </c>
      <c r="M339" s="3" t="s">
        <v>1402</v>
      </c>
      <c r="N339" s="3">
        <v>3</v>
      </c>
      <c r="O339" s="3" t="s">
        <v>61</v>
      </c>
      <c r="P339" s="3" t="s">
        <v>61</v>
      </c>
      <c r="Q339" s="54" t="s">
        <v>36</v>
      </c>
      <c r="R339" s="3">
        <v>3105409.68</v>
      </c>
      <c r="S339" s="3">
        <v>1530004.84</v>
      </c>
      <c r="T339" s="3">
        <v>1224003.8700000001</v>
      </c>
      <c r="U339" s="3">
        <v>306000.96999999997</v>
      </c>
      <c r="V339" s="3">
        <v>1575404.84</v>
      </c>
      <c r="W339" s="3">
        <v>1</v>
      </c>
      <c r="X339" s="3">
        <v>1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1</v>
      </c>
      <c r="AE339" s="3">
        <v>0</v>
      </c>
      <c r="AF339" s="3">
        <v>3</v>
      </c>
      <c r="AG339" s="55"/>
      <c r="AH339" s="81"/>
      <c r="AI339" s="57"/>
      <c r="AJ339" s="57"/>
      <c r="AK339" s="57"/>
      <c r="AL339" s="57"/>
      <c r="AP339" s="306"/>
      <c r="AQ339" s="60">
        <f t="shared" si="59"/>
        <v>0</v>
      </c>
      <c r="AR339" s="60">
        <f t="shared" si="58"/>
        <v>0</v>
      </c>
      <c r="AS339" s="63"/>
      <c r="AT339" s="60" t="s">
        <v>425</v>
      </c>
      <c r="AU339" s="64"/>
      <c r="AW339" s="53">
        <v>15.2</v>
      </c>
      <c r="BD339" s="53">
        <v>1</v>
      </c>
      <c r="BG339" s="53">
        <v>1</v>
      </c>
      <c r="BJ339" s="53">
        <v>600</v>
      </c>
      <c r="BL339" s="53">
        <v>1</v>
      </c>
      <c r="BN339" s="53">
        <v>4</v>
      </c>
    </row>
    <row r="340" spans="1:70" ht="30">
      <c r="A340" s="53">
        <v>339</v>
      </c>
      <c r="B340" s="310" t="s">
        <v>13</v>
      </c>
      <c r="C340" s="53" t="s">
        <v>2178</v>
      </c>
      <c r="D340" s="3" t="s">
        <v>2702</v>
      </c>
      <c r="E340" s="3">
        <v>25553051</v>
      </c>
      <c r="F340" s="3" t="s">
        <v>2703</v>
      </c>
      <c r="G340" s="3" t="s">
        <v>2704</v>
      </c>
      <c r="H340" s="3" t="s">
        <v>2705</v>
      </c>
      <c r="I340" s="3">
        <v>9848837306</v>
      </c>
      <c r="J340" s="322" t="s">
        <v>2723</v>
      </c>
      <c r="K340" s="147">
        <v>9</v>
      </c>
      <c r="L340" s="322" t="s">
        <v>2012</v>
      </c>
      <c r="M340" s="3" t="s">
        <v>1402</v>
      </c>
      <c r="N340" s="3">
        <v>3</v>
      </c>
      <c r="O340" s="3" t="s">
        <v>1403</v>
      </c>
      <c r="P340" s="3" t="s">
        <v>1403</v>
      </c>
      <c r="Q340" s="3" t="s">
        <v>107</v>
      </c>
      <c r="R340" s="3">
        <v>3347277.19</v>
      </c>
      <c r="S340" s="3">
        <v>1571499.74</v>
      </c>
      <c r="T340" s="3">
        <v>1257199.79</v>
      </c>
      <c r="U340" s="3">
        <v>314299.95</v>
      </c>
      <c r="V340" s="3">
        <v>1775777.45</v>
      </c>
      <c r="W340" s="3">
        <v>1</v>
      </c>
      <c r="X340" s="3">
        <v>1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1</v>
      </c>
      <c r="AE340" s="3">
        <v>0</v>
      </c>
      <c r="AF340" s="3">
        <v>3</v>
      </c>
      <c r="AG340" s="55"/>
      <c r="AH340" s="81"/>
      <c r="AI340" s="57"/>
      <c r="AJ340" s="57"/>
      <c r="AK340" s="57"/>
      <c r="AL340" s="57"/>
      <c r="AP340" s="306"/>
      <c r="AQ340" s="60">
        <f t="shared" si="59"/>
        <v>0</v>
      </c>
      <c r="AR340" s="60">
        <f t="shared" si="58"/>
        <v>0</v>
      </c>
      <c r="AS340" s="63"/>
      <c r="AT340" s="60" t="s">
        <v>425</v>
      </c>
      <c r="AU340" s="64" t="s">
        <v>173</v>
      </c>
      <c r="AV340" s="53">
        <v>14</v>
      </c>
      <c r="AW340" s="53">
        <v>300</v>
      </c>
      <c r="BC340" s="53">
        <v>1</v>
      </c>
      <c r="BL340" s="53">
        <v>5</v>
      </c>
      <c r="BM340" s="53">
        <v>100</v>
      </c>
      <c r="BN340" s="53">
        <v>20</v>
      </c>
    </row>
    <row r="341" spans="1:70" ht="30">
      <c r="A341" s="53">
        <v>340</v>
      </c>
      <c r="B341" s="310" t="s">
        <v>13</v>
      </c>
      <c r="C341" s="53" t="s">
        <v>2178</v>
      </c>
      <c r="D341" s="3" t="s">
        <v>2706</v>
      </c>
      <c r="E341" s="3">
        <v>25553052</v>
      </c>
      <c r="F341" s="3" t="s">
        <v>2707</v>
      </c>
      <c r="G341" s="3" t="s">
        <v>2708</v>
      </c>
      <c r="H341" s="3" t="s">
        <v>2709</v>
      </c>
      <c r="I341" s="3">
        <v>9749507665</v>
      </c>
      <c r="J341" s="322" t="s">
        <v>2723</v>
      </c>
      <c r="K341" s="147">
        <v>9</v>
      </c>
      <c r="L341" s="322" t="s">
        <v>2012</v>
      </c>
      <c r="M341" s="3" t="s">
        <v>1227</v>
      </c>
      <c r="N341" s="3">
        <v>3</v>
      </c>
      <c r="O341" s="3" t="s">
        <v>1936</v>
      </c>
      <c r="P341" s="3" t="s">
        <v>1936</v>
      </c>
      <c r="Q341" s="54" t="s">
        <v>36</v>
      </c>
      <c r="R341" s="3">
        <v>5483543.7999999998</v>
      </c>
      <c r="S341" s="3">
        <v>2774210.65</v>
      </c>
      <c r="T341" s="3">
        <v>2219368.52</v>
      </c>
      <c r="U341" s="3">
        <v>554842.13</v>
      </c>
      <c r="V341" s="3">
        <v>2709333.15</v>
      </c>
      <c r="W341" s="3">
        <v>81</v>
      </c>
      <c r="X341" s="3">
        <v>70</v>
      </c>
      <c r="Y341" s="3">
        <v>11</v>
      </c>
      <c r="Z341" s="3">
        <v>1</v>
      </c>
      <c r="AA341" s="3">
        <v>0</v>
      </c>
      <c r="AB341" s="3">
        <v>0</v>
      </c>
      <c r="AC341" s="3">
        <v>0</v>
      </c>
      <c r="AD341" s="3">
        <v>69</v>
      </c>
      <c r="AE341" s="3">
        <v>11</v>
      </c>
      <c r="AF341" s="3">
        <v>3</v>
      </c>
      <c r="AG341" s="55"/>
      <c r="AH341" s="81"/>
      <c r="AI341" s="57"/>
      <c r="AJ341" s="57"/>
      <c r="AK341" s="57"/>
      <c r="AL341" s="57"/>
      <c r="AP341" s="306"/>
      <c r="AQ341" s="60">
        <f t="shared" si="59"/>
        <v>0</v>
      </c>
      <c r="AR341" s="60">
        <f t="shared" si="58"/>
        <v>0</v>
      </c>
      <c r="AS341" s="63"/>
      <c r="AT341" s="60" t="s">
        <v>425</v>
      </c>
      <c r="AU341" s="64"/>
      <c r="BD341" s="53">
        <v>1</v>
      </c>
      <c r="BG341" s="53">
        <v>1</v>
      </c>
      <c r="BL341" s="53">
        <v>1</v>
      </c>
    </row>
    <row r="342" spans="1:70" ht="30">
      <c r="A342" s="53">
        <v>341</v>
      </c>
      <c r="B342" s="310" t="s">
        <v>13</v>
      </c>
      <c r="C342" s="53" t="s">
        <v>2178</v>
      </c>
      <c r="D342" s="3" t="s">
        <v>2710</v>
      </c>
      <c r="E342" s="3">
        <v>25553053</v>
      </c>
      <c r="F342" s="3" t="s">
        <v>2711</v>
      </c>
      <c r="G342" s="3" t="s">
        <v>2712</v>
      </c>
      <c r="H342" s="3" t="s">
        <v>2713</v>
      </c>
      <c r="I342" s="3">
        <v>9749540481</v>
      </c>
      <c r="J342" s="322" t="s">
        <v>2723</v>
      </c>
      <c r="K342" s="147">
        <v>10</v>
      </c>
      <c r="L342" s="321" t="s">
        <v>2727</v>
      </c>
      <c r="M342" s="3" t="s">
        <v>1402</v>
      </c>
      <c r="N342" s="3">
        <v>3</v>
      </c>
      <c r="O342" s="3" t="s">
        <v>61</v>
      </c>
      <c r="P342" s="3" t="s">
        <v>61</v>
      </c>
      <c r="Q342" s="54" t="s">
        <v>36</v>
      </c>
      <c r="R342" s="3">
        <v>3422094.68</v>
      </c>
      <c r="S342" s="3">
        <v>1721522.34</v>
      </c>
      <c r="T342" s="3">
        <v>1377217.87</v>
      </c>
      <c r="U342" s="3">
        <v>344304.47</v>
      </c>
      <c r="V342" s="3">
        <v>1700572.34</v>
      </c>
      <c r="W342" s="3">
        <v>1</v>
      </c>
      <c r="X342" s="3">
        <v>1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>
        <v>1</v>
      </c>
      <c r="AE342" s="3">
        <v>0</v>
      </c>
      <c r="AF342" s="3">
        <v>3</v>
      </c>
      <c r="AG342" s="55"/>
      <c r="AH342" s="81"/>
      <c r="AI342" s="57"/>
      <c r="AJ342" s="57"/>
      <c r="AK342" s="57"/>
      <c r="AL342" s="57"/>
      <c r="AP342" s="306"/>
      <c r="AQ342" s="60">
        <f t="shared" si="59"/>
        <v>0</v>
      </c>
      <c r="AR342" s="60">
        <f t="shared" si="58"/>
        <v>0</v>
      </c>
      <c r="AS342" s="63"/>
      <c r="AT342" s="60" t="s">
        <v>425</v>
      </c>
      <c r="AU342" s="64"/>
      <c r="AW342" s="53">
        <v>19</v>
      </c>
      <c r="BD342" s="53">
        <v>1</v>
      </c>
      <c r="BG342" s="53">
        <v>1</v>
      </c>
      <c r="BJ342" s="53">
        <v>1000</v>
      </c>
      <c r="BL342" s="53">
        <v>1</v>
      </c>
      <c r="BN342" s="53">
        <v>4</v>
      </c>
    </row>
    <row r="343" spans="1:70" s="50" customFormat="1" ht="30">
      <c r="A343" s="53">
        <v>342</v>
      </c>
      <c r="B343" s="54" t="s">
        <v>5</v>
      </c>
      <c r="C343" s="53" t="s">
        <v>57</v>
      </c>
      <c r="D343" s="54" t="s">
        <v>817</v>
      </c>
      <c r="E343" s="66">
        <v>23133001</v>
      </c>
      <c r="F343" s="75" t="s">
        <v>650</v>
      </c>
      <c r="G343" s="54" t="s">
        <v>31</v>
      </c>
      <c r="H343" s="59" t="s">
        <v>1166</v>
      </c>
      <c r="I343" s="58">
        <v>9848566945</v>
      </c>
      <c r="J343" s="147" t="s">
        <v>2434</v>
      </c>
      <c r="K343" s="147">
        <v>11</v>
      </c>
      <c r="L343" s="322" t="s">
        <v>2352</v>
      </c>
      <c r="M343" s="65" t="s">
        <v>1402</v>
      </c>
      <c r="N343" s="53">
        <v>3</v>
      </c>
      <c r="O343" s="54" t="s">
        <v>1403</v>
      </c>
      <c r="P343" s="54" t="s">
        <v>85</v>
      </c>
      <c r="Q343" s="54" t="s">
        <v>36</v>
      </c>
      <c r="R343" s="57">
        <f t="shared" si="60"/>
        <v>3044946</v>
      </c>
      <c r="S343" s="60">
        <v>1820815</v>
      </c>
      <c r="T343" s="60">
        <f>S343*80%</f>
        <v>1456652</v>
      </c>
      <c r="U343" s="60">
        <f>S343*20%</f>
        <v>364163</v>
      </c>
      <c r="V343" s="60">
        <v>1224131</v>
      </c>
      <c r="W343" s="61">
        <f t="shared" si="52"/>
        <v>1</v>
      </c>
      <c r="X343" s="61">
        <f t="shared" si="53"/>
        <v>1</v>
      </c>
      <c r="Y343" s="61">
        <f t="shared" si="54"/>
        <v>0</v>
      </c>
      <c r="Z343" s="75">
        <v>0</v>
      </c>
      <c r="AA343" s="75">
        <v>0</v>
      </c>
      <c r="AB343" s="75">
        <v>0</v>
      </c>
      <c r="AC343" s="75">
        <v>0</v>
      </c>
      <c r="AD343" s="75">
        <v>1</v>
      </c>
      <c r="AE343" s="75">
        <v>0</v>
      </c>
      <c r="AF343" s="62">
        <v>3</v>
      </c>
      <c r="AG343" s="55" t="s">
        <v>198</v>
      </c>
      <c r="AH343" s="305">
        <v>41781</v>
      </c>
      <c r="AI343" s="306">
        <v>362746</v>
      </c>
      <c r="AJ343" s="57"/>
      <c r="AK343" s="57"/>
      <c r="AL343" s="57"/>
      <c r="AM343" s="55" t="s">
        <v>200</v>
      </c>
      <c r="AN343" s="305">
        <v>42435</v>
      </c>
      <c r="AO343" s="306">
        <v>991283.16</v>
      </c>
      <c r="AP343" s="306">
        <v>338507.29</v>
      </c>
      <c r="AQ343" s="60">
        <f t="shared" si="59"/>
        <v>1354029.1600000001</v>
      </c>
      <c r="AR343" s="60">
        <f t="shared" si="58"/>
        <v>1692536.4500000002</v>
      </c>
      <c r="AS343" s="63">
        <f t="shared" si="61"/>
        <v>92.954882840925634</v>
      </c>
      <c r="AT343" s="60" t="s">
        <v>424</v>
      </c>
      <c r="AU343" s="64"/>
      <c r="AV343" s="53"/>
      <c r="AW343" s="53"/>
      <c r="AX343" s="53"/>
      <c r="AY343" s="53"/>
      <c r="AZ343" s="53"/>
      <c r="BA343" s="53"/>
      <c r="BB343" s="53"/>
      <c r="BC343" s="53"/>
      <c r="BD343" s="53">
        <v>1</v>
      </c>
      <c r="BE343" s="53"/>
      <c r="BF343" s="53"/>
      <c r="BG343" s="53">
        <v>1</v>
      </c>
      <c r="BH343" s="53"/>
      <c r="BI343" s="53"/>
      <c r="BJ343" s="53"/>
      <c r="BK343" s="53"/>
      <c r="BL343" s="53"/>
      <c r="BM343" s="53"/>
      <c r="BN343" s="53"/>
      <c r="BO343" s="53"/>
      <c r="BP343" s="53"/>
      <c r="BQ343" s="53"/>
      <c r="BR343" s="53"/>
    </row>
    <row r="344" spans="1:70" s="50" customFormat="1">
      <c r="A344" s="53">
        <v>343</v>
      </c>
      <c r="B344" s="54" t="s">
        <v>5</v>
      </c>
      <c r="C344" s="53" t="s">
        <v>57</v>
      </c>
      <c r="D344" s="54" t="s">
        <v>818</v>
      </c>
      <c r="E344" s="66">
        <v>23131002</v>
      </c>
      <c r="F344" s="75" t="s">
        <v>991</v>
      </c>
      <c r="G344" s="54" t="s">
        <v>1044</v>
      </c>
      <c r="H344" s="59" t="s">
        <v>1156</v>
      </c>
      <c r="I344" s="58">
        <v>9848457505</v>
      </c>
      <c r="J344" s="147" t="s">
        <v>2349</v>
      </c>
      <c r="K344" s="147">
        <v>12</v>
      </c>
      <c r="L344" s="322" t="s">
        <v>2352</v>
      </c>
      <c r="M344" s="53" t="s">
        <v>1212</v>
      </c>
      <c r="N344" s="53">
        <v>1</v>
      </c>
      <c r="O344" s="198" t="s">
        <v>1403</v>
      </c>
      <c r="P344" s="198" t="s">
        <v>1403</v>
      </c>
      <c r="Q344" s="54" t="s">
        <v>9</v>
      </c>
      <c r="R344" s="57">
        <f t="shared" si="60"/>
        <v>987765</v>
      </c>
      <c r="S344" s="60">
        <v>258765</v>
      </c>
      <c r="T344" s="60">
        <f>S344*100%</f>
        <v>258765</v>
      </c>
      <c r="U344" s="60"/>
      <c r="V344" s="60">
        <v>729000</v>
      </c>
      <c r="W344" s="61">
        <f t="shared" si="52"/>
        <v>27</v>
      </c>
      <c r="X344" s="61">
        <f t="shared" si="53"/>
        <v>0</v>
      </c>
      <c r="Y344" s="61">
        <f t="shared" si="54"/>
        <v>27</v>
      </c>
      <c r="Z344" s="75">
        <v>0</v>
      </c>
      <c r="AA344" s="75">
        <v>0</v>
      </c>
      <c r="AB344" s="75">
        <v>0</v>
      </c>
      <c r="AC344" s="75">
        <v>0</v>
      </c>
      <c r="AD344" s="75">
        <v>0</v>
      </c>
      <c r="AE344" s="75">
        <v>27</v>
      </c>
      <c r="AF344" s="62">
        <v>3</v>
      </c>
      <c r="AG344" s="55" t="s">
        <v>198</v>
      </c>
      <c r="AH344" s="305">
        <v>41759</v>
      </c>
      <c r="AI344" s="306">
        <v>94400</v>
      </c>
      <c r="AJ344" s="57"/>
      <c r="AK344" s="305"/>
      <c r="AL344" s="306"/>
      <c r="AM344" s="57" t="s">
        <v>1516</v>
      </c>
      <c r="AN344" s="305">
        <v>42190</v>
      </c>
      <c r="AO344" s="306">
        <v>110465</v>
      </c>
      <c r="AP344" s="306">
        <v>0</v>
      </c>
      <c r="AQ344" s="60">
        <f t="shared" si="59"/>
        <v>204865</v>
      </c>
      <c r="AR344" s="60">
        <f t="shared" si="58"/>
        <v>204865</v>
      </c>
      <c r="AS344" s="63">
        <f t="shared" si="61"/>
        <v>79.170289645044733</v>
      </c>
      <c r="AT344" s="60" t="s">
        <v>424</v>
      </c>
      <c r="AU344" s="64" t="s">
        <v>173</v>
      </c>
      <c r="AV344" s="53">
        <v>2</v>
      </c>
      <c r="AW344" s="53">
        <v>25</v>
      </c>
      <c r="AX344" s="53"/>
      <c r="AY344" s="53"/>
      <c r="AZ344" s="53">
        <v>6</v>
      </c>
      <c r="BA344" s="53"/>
      <c r="BB344" s="53"/>
      <c r="BC344" s="53"/>
      <c r="BD344" s="53"/>
      <c r="BE344" s="53"/>
      <c r="BF344" s="53"/>
      <c r="BG344" s="53"/>
      <c r="BH344" s="53"/>
      <c r="BI344" s="53"/>
      <c r="BJ344" s="53">
        <v>500</v>
      </c>
      <c r="BK344" s="53"/>
      <c r="BL344" s="53"/>
      <c r="BM344" s="53"/>
      <c r="BN344" s="53">
        <v>2</v>
      </c>
      <c r="BO344" s="53">
        <v>27</v>
      </c>
      <c r="BP344" s="53"/>
      <c r="BQ344" s="53"/>
      <c r="BR344" s="53"/>
    </row>
    <row r="345" spans="1:70" s="50" customFormat="1">
      <c r="A345" s="53">
        <v>344</v>
      </c>
      <c r="B345" s="54" t="s">
        <v>5</v>
      </c>
      <c r="C345" s="53" t="s">
        <v>57</v>
      </c>
      <c r="D345" s="54" t="s">
        <v>819</v>
      </c>
      <c r="E345" s="66">
        <v>23131003</v>
      </c>
      <c r="F345" s="75" t="s">
        <v>651</v>
      </c>
      <c r="G345" s="54" t="s">
        <v>1045</v>
      </c>
      <c r="H345" s="59" t="s">
        <v>1157</v>
      </c>
      <c r="I345" s="58">
        <v>9749015087</v>
      </c>
      <c r="J345" s="147" t="s">
        <v>2349</v>
      </c>
      <c r="K345" s="147">
        <v>12</v>
      </c>
      <c r="L345" s="322" t="s">
        <v>2352</v>
      </c>
      <c r="M345" s="53" t="s">
        <v>1227</v>
      </c>
      <c r="N345" s="53">
        <v>1</v>
      </c>
      <c r="O345" s="54" t="s">
        <v>26</v>
      </c>
      <c r="P345" s="54" t="s">
        <v>26</v>
      </c>
      <c r="Q345" s="54" t="s">
        <v>9</v>
      </c>
      <c r="R345" s="57">
        <f t="shared" si="60"/>
        <v>5864050</v>
      </c>
      <c r="S345" s="60">
        <v>3424695</v>
      </c>
      <c r="T345" s="60">
        <f>S345*80%</f>
        <v>2739756</v>
      </c>
      <c r="U345" s="60">
        <f>S345*20%</f>
        <v>684939</v>
      </c>
      <c r="V345" s="60">
        <v>2439355</v>
      </c>
      <c r="W345" s="61">
        <f t="shared" si="52"/>
        <v>90</v>
      </c>
      <c r="X345" s="61">
        <f t="shared" si="53"/>
        <v>66</v>
      </c>
      <c r="Y345" s="61">
        <f t="shared" si="54"/>
        <v>24</v>
      </c>
      <c r="Z345" s="75">
        <v>0</v>
      </c>
      <c r="AA345" s="75">
        <v>2</v>
      </c>
      <c r="AB345" s="75">
        <v>0</v>
      </c>
      <c r="AC345" s="75">
        <v>0</v>
      </c>
      <c r="AD345" s="75">
        <v>66</v>
      </c>
      <c r="AE345" s="75">
        <v>22</v>
      </c>
      <c r="AF345" s="62">
        <v>3</v>
      </c>
      <c r="AG345" s="53" t="s">
        <v>198</v>
      </c>
      <c r="AH345" s="307">
        <v>41772</v>
      </c>
      <c r="AI345" s="200">
        <v>551000</v>
      </c>
      <c r="AJ345" s="57" t="s">
        <v>199</v>
      </c>
      <c r="AK345" s="307">
        <v>42464</v>
      </c>
      <c r="AL345" s="200">
        <v>1190358</v>
      </c>
      <c r="AM345" s="55" t="s">
        <v>200</v>
      </c>
      <c r="AN345" s="307">
        <v>42537</v>
      </c>
      <c r="AO345" s="200">
        <v>955326</v>
      </c>
      <c r="AP345" s="200">
        <v>674171</v>
      </c>
      <c r="AQ345" s="60">
        <f t="shared" si="59"/>
        <v>2696684</v>
      </c>
      <c r="AR345" s="60">
        <f t="shared" si="58"/>
        <v>3370855</v>
      </c>
      <c r="AS345" s="63">
        <f t="shared" si="61"/>
        <v>98.42788919889216</v>
      </c>
      <c r="AT345" s="60" t="s">
        <v>424</v>
      </c>
      <c r="AU345" s="64" t="s">
        <v>174</v>
      </c>
      <c r="AV345" s="53">
        <v>720</v>
      </c>
      <c r="AW345" s="53">
        <v>7.6</v>
      </c>
      <c r="AX345" s="53"/>
      <c r="AY345" s="53"/>
      <c r="AZ345" s="53"/>
      <c r="BA345" s="53"/>
      <c r="BB345" s="53"/>
      <c r="BC345" s="53"/>
      <c r="BD345" s="53"/>
      <c r="BE345" s="53"/>
      <c r="BF345" s="53"/>
      <c r="BG345" s="53"/>
      <c r="BH345" s="53"/>
      <c r="BI345" s="53"/>
      <c r="BJ345" s="53"/>
      <c r="BK345" s="53"/>
      <c r="BL345" s="53"/>
      <c r="BM345" s="53"/>
      <c r="BN345" s="53"/>
      <c r="BO345" s="53"/>
      <c r="BP345" s="53"/>
      <c r="BQ345" s="53"/>
      <c r="BR345" s="53"/>
    </row>
    <row r="346" spans="1:70" s="50" customFormat="1" ht="30">
      <c r="A346" s="53">
        <v>345</v>
      </c>
      <c r="B346" s="54" t="s">
        <v>5</v>
      </c>
      <c r="C346" s="53" t="s">
        <v>57</v>
      </c>
      <c r="D346" s="54" t="s">
        <v>820</v>
      </c>
      <c r="E346" s="66">
        <v>23131004</v>
      </c>
      <c r="F346" s="75" t="s">
        <v>923</v>
      </c>
      <c r="G346" s="54" t="s">
        <v>1046</v>
      </c>
      <c r="H346" s="59" t="s">
        <v>1158</v>
      </c>
      <c r="I346" s="58" t="s">
        <v>402</v>
      </c>
      <c r="J346" s="147" t="s">
        <v>2349</v>
      </c>
      <c r="K346" s="147">
        <v>17</v>
      </c>
      <c r="L346" s="322" t="s">
        <v>2505</v>
      </c>
      <c r="M346" s="53" t="s">
        <v>1227</v>
      </c>
      <c r="N346" s="53">
        <v>1</v>
      </c>
      <c r="O346" s="198" t="s">
        <v>1403</v>
      </c>
      <c r="P346" s="198" t="s">
        <v>1403</v>
      </c>
      <c r="Q346" s="54" t="s">
        <v>9</v>
      </c>
      <c r="R346" s="57">
        <f t="shared" si="60"/>
        <v>6729091</v>
      </c>
      <c r="S346" s="60">
        <v>1816956</v>
      </c>
      <c r="T346" s="60">
        <f>S346*80%</f>
        <v>1453564.8</v>
      </c>
      <c r="U346" s="60">
        <f>S346*20%</f>
        <v>363391.2</v>
      </c>
      <c r="V346" s="60">
        <v>4912135</v>
      </c>
      <c r="W346" s="61">
        <f t="shared" si="52"/>
        <v>40</v>
      </c>
      <c r="X346" s="61">
        <f t="shared" si="53"/>
        <v>0</v>
      </c>
      <c r="Y346" s="61">
        <f t="shared" si="54"/>
        <v>40</v>
      </c>
      <c r="Z346" s="75">
        <v>0</v>
      </c>
      <c r="AA346" s="75">
        <v>10</v>
      </c>
      <c r="AB346" s="75">
        <v>0</v>
      </c>
      <c r="AC346" s="75">
        <v>0</v>
      </c>
      <c r="AD346" s="75">
        <v>0</v>
      </c>
      <c r="AE346" s="75">
        <v>30</v>
      </c>
      <c r="AF346" s="62">
        <v>3</v>
      </c>
      <c r="AG346" s="55" t="s">
        <v>198</v>
      </c>
      <c r="AH346" s="305">
        <v>41759</v>
      </c>
      <c r="AI346" s="306">
        <v>71000</v>
      </c>
      <c r="AJ346" s="57" t="s">
        <v>199</v>
      </c>
      <c r="AK346" s="305">
        <v>42190</v>
      </c>
      <c r="AL346" s="306">
        <v>458273.6</v>
      </c>
      <c r="AM346" s="55" t="s">
        <v>200</v>
      </c>
      <c r="AN346" s="305">
        <v>42479</v>
      </c>
      <c r="AO346" s="306">
        <v>362319.84</v>
      </c>
      <c r="AP346" s="306">
        <v>222898.36</v>
      </c>
      <c r="AQ346" s="60">
        <f t="shared" si="59"/>
        <v>891593.44</v>
      </c>
      <c r="AR346" s="60">
        <f t="shared" si="58"/>
        <v>1114491.7999999998</v>
      </c>
      <c r="AS346" s="63">
        <f t="shared" si="61"/>
        <v>61.338403351539597</v>
      </c>
      <c r="AT346" s="60" t="s">
        <v>424</v>
      </c>
      <c r="AU346" s="64" t="s">
        <v>173</v>
      </c>
      <c r="AV346" s="53">
        <v>100</v>
      </c>
      <c r="AW346" s="53">
        <v>955</v>
      </c>
      <c r="AX346" s="53"/>
      <c r="AY346" s="53"/>
      <c r="AZ346" s="53">
        <v>20</v>
      </c>
      <c r="BA346" s="53"/>
      <c r="BB346" s="53"/>
      <c r="BC346" s="53"/>
      <c r="BD346" s="53"/>
      <c r="BE346" s="53"/>
      <c r="BF346" s="53"/>
      <c r="BG346" s="53"/>
      <c r="BH346" s="53"/>
      <c r="BI346" s="53"/>
      <c r="BJ346" s="53"/>
      <c r="BK346" s="53"/>
      <c r="BL346" s="53"/>
      <c r="BM346" s="53"/>
      <c r="BN346" s="53"/>
      <c r="BO346" s="53"/>
      <c r="BP346" s="53"/>
      <c r="BQ346" s="53"/>
      <c r="BR346" s="53"/>
    </row>
    <row r="347" spans="1:70" s="50" customFormat="1" ht="30">
      <c r="A347" s="53">
        <v>346</v>
      </c>
      <c r="B347" s="54" t="s">
        <v>5</v>
      </c>
      <c r="C347" s="53" t="s">
        <v>57</v>
      </c>
      <c r="D347" s="54" t="s">
        <v>821</v>
      </c>
      <c r="E347" s="66">
        <v>23131005</v>
      </c>
      <c r="F347" s="75" t="s">
        <v>992</v>
      </c>
      <c r="G347" s="54" t="s">
        <v>80</v>
      </c>
      <c r="H347" s="59" t="s">
        <v>1159</v>
      </c>
      <c r="I347" s="58">
        <v>9811677849</v>
      </c>
      <c r="J347" s="147" t="s">
        <v>2349</v>
      </c>
      <c r="K347" s="147">
        <v>12</v>
      </c>
      <c r="L347" s="322" t="s">
        <v>2352</v>
      </c>
      <c r="M347" s="53" t="s">
        <v>1212</v>
      </c>
      <c r="N347" s="53">
        <v>1</v>
      </c>
      <c r="O347" s="54" t="s">
        <v>26</v>
      </c>
      <c r="P347" s="54" t="s">
        <v>26</v>
      </c>
      <c r="Q347" s="54" t="s">
        <v>9</v>
      </c>
      <c r="R347" s="57">
        <f t="shared" si="60"/>
        <v>1290566</v>
      </c>
      <c r="S347" s="60">
        <v>751583</v>
      </c>
      <c r="T347" s="60">
        <f>S347*100%</f>
        <v>751583</v>
      </c>
      <c r="U347" s="60"/>
      <c r="V347" s="60">
        <v>538983</v>
      </c>
      <c r="W347" s="61">
        <f t="shared" si="52"/>
        <v>32</v>
      </c>
      <c r="X347" s="61">
        <f t="shared" si="53"/>
        <v>3</v>
      </c>
      <c r="Y347" s="61">
        <f t="shared" si="54"/>
        <v>29</v>
      </c>
      <c r="Z347" s="75">
        <v>3</v>
      </c>
      <c r="AA347" s="75">
        <v>2</v>
      </c>
      <c r="AB347" s="75">
        <v>0</v>
      </c>
      <c r="AC347" s="75">
        <v>0</v>
      </c>
      <c r="AD347" s="75">
        <v>0</v>
      </c>
      <c r="AE347" s="75">
        <v>27</v>
      </c>
      <c r="AF347" s="62">
        <v>3</v>
      </c>
      <c r="AG347" s="53" t="s">
        <v>198</v>
      </c>
      <c r="AH347" s="307">
        <v>41781</v>
      </c>
      <c r="AI347" s="200">
        <v>147300</v>
      </c>
      <c r="AJ347" s="55" t="s">
        <v>199</v>
      </c>
      <c r="AK347" s="307">
        <v>41989</v>
      </c>
      <c r="AL347" s="200">
        <v>513653</v>
      </c>
      <c r="AM347" s="55" t="s">
        <v>200</v>
      </c>
      <c r="AN347" s="307">
        <v>42170</v>
      </c>
      <c r="AO347" s="200">
        <v>67750</v>
      </c>
      <c r="AP347" s="200">
        <v>0</v>
      </c>
      <c r="AQ347" s="60">
        <f t="shared" si="59"/>
        <v>728703</v>
      </c>
      <c r="AR347" s="60">
        <f t="shared" si="58"/>
        <v>728703</v>
      </c>
      <c r="AS347" s="63">
        <f t="shared" si="61"/>
        <v>96.955758711945322</v>
      </c>
      <c r="AT347" s="60" t="s">
        <v>424</v>
      </c>
      <c r="AU347" s="64" t="s">
        <v>174</v>
      </c>
      <c r="AV347" s="53">
        <v>141</v>
      </c>
      <c r="AW347" s="53">
        <v>1.1200000000000001</v>
      </c>
      <c r="AX347" s="53"/>
      <c r="AY347" s="53"/>
      <c r="AZ347" s="53"/>
      <c r="BA347" s="53"/>
      <c r="BB347" s="53"/>
      <c r="BC347" s="53"/>
      <c r="BD347" s="53"/>
      <c r="BE347" s="53"/>
      <c r="BF347" s="53"/>
      <c r="BG347" s="53"/>
      <c r="BH347" s="53"/>
      <c r="BI347" s="53"/>
      <c r="BJ347" s="53"/>
      <c r="BK347" s="53"/>
      <c r="BL347" s="53"/>
      <c r="BM347" s="53"/>
      <c r="BN347" s="53"/>
      <c r="BO347" s="53"/>
      <c r="BP347" s="53"/>
      <c r="BQ347" s="53"/>
      <c r="BR347" s="53"/>
    </row>
    <row r="348" spans="1:70" s="50" customFormat="1">
      <c r="A348" s="53">
        <v>347</v>
      </c>
      <c r="B348" s="54" t="s">
        <v>5</v>
      </c>
      <c r="C348" s="53" t="s">
        <v>57</v>
      </c>
      <c r="D348" s="54" t="s">
        <v>822</v>
      </c>
      <c r="E348" s="66">
        <v>23131006</v>
      </c>
      <c r="F348" s="75" t="s">
        <v>927</v>
      </c>
      <c r="G348" s="54" t="s">
        <v>1047</v>
      </c>
      <c r="H348" s="59" t="s">
        <v>1160</v>
      </c>
      <c r="I348" s="58">
        <v>9848807080</v>
      </c>
      <c r="J348" s="147" t="s">
        <v>2349</v>
      </c>
      <c r="K348" s="147">
        <v>12</v>
      </c>
      <c r="L348" s="322" t="s">
        <v>2352</v>
      </c>
      <c r="M348" s="53" t="s">
        <v>1227</v>
      </c>
      <c r="N348" s="53">
        <v>1</v>
      </c>
      <c r="O348" s="54" t="s">
        <v>26</v>
      </c>
      <c r="P348" s="54" t="s">
        <v>26</v>
      </c>
      <c r="Q348" s="54" t="s">
        <v>9</v>
      </c>
      <c r="R348" s="57">
        <f t="shared" si="60"/>
        <v>3173580</v>
      </c>
      <c r="S348" s="60">
        <v>1688415</v>
      </c>
      <c r="T348" s="60">
        <f>S348*80%</f>
        <v>1350732</v>
      </c>
      <c r="U348" s="60">
        <f>S348*20%</f>
        <v>337683</v>
      </c>
      <c r="V348" s="60">
        <v>1485165</v>
      </c>
      <c r="W348" s="61">
        <f t="shared" si="52"/>
        <v>88</v>
      </c>
      <c r="X348" s="61">
        <f t="shared" si="53"/>
        <v>39</v>
      </c>
      <c r="Y348" s="61">
        <f t="shared" si="54"/>
        <v>49</v>
      </c>
      <c r="Z348" s="75">
        <v>12</v>
      </c>
      <c r="AA348" s="75">
        <v>5</v>
      </c>
      <c r="AB348" s="75">
        <v>19</v>
      </c>
      <c r="AC348" s="75">
        <v>34</v>
      </c>
      <c r="AD348" s="75">
        <v>8</v>
      </c>
      <c r="AE348" s="75">
        <v>10</v>
      </c>
      <c r="AF348" s="62">
        <v>3</v>
      </c>
      <c r="AG348" s="53" t="s">
        <v>198</v>
      </c>
      <c r="AH348" s="307">
        <v>41781</v>
      </c>
      <c r="AI348" s="200">
        <v>321800</v>
      </c>
      <c r="AJ348" s="57" t="s">
        <v>199</v>
      </c>
      <c r="AK348" s="307">
        <v>42200</v>
      </c>
      <c r="AL348" s="200">
        <v>440320</v>
      </c>
      <c r="AM348" s="55" t="s">
        <v>200</v>
      </c>
      <c r="AN348" s="307">
        <v>42346</v>
      </c>
      <c r="AO348" s="200">
        <v>556012</v>
      </c>
      <c r="AP348" s="200">
        <v>329533</v>
      </c>
      <c r="AQ348" s="60">
        <f t="shared" si="59"/>
        <v>1318132</v>
      </c>
      <c r="AR348" s="60">
        <f t="shared" si="58"/>
        <v>1647665</v>
      </c>
      <c r="AS348" s="63">
        <f t="shared" si="61"/>
        <v>97.586493841857603</v>
      </c>
      <c r="AT348" s="60" t="s">
        <v>424</v>
      </c>
      <c r="AU348" s="64" t="s">
        <v>174</v>
      </c>
      <c r="AV348" s="53">
        <v>352</v>
      </c>
      <c r="AW348" s="53">
        <v>7</v>
      </c>
      <c r="AX348" s="53"/>
      <c r="AY348" s="53"/>
      <c r="AZ348" s="53"/>
      <c r="BA348" s="53"/>
      <c r="BB348" s="53"/>
      <c r="BC348" s="53"/>
      <c r="BD348" s="53"/>
      <c r="BE348" s="53"/>
      <c r="BF348" s="53"/>
      <c r="BG348" s="53"/>
      <c r="BH348" s="53"/>
      <c r="BI348" s="53"/>
      <c r="BJ348" s="53"/>
      <c r="BK348" s="53"/>
      <c r="BL348" s="53"/>
      <c r="BM348" s="53"/>
      <c r="BN348" s="53"/>
      <c r="BO348" s="53"/>
      <c r="BP348" s="53"/>
      <c r="BQ348" s="53"/>
      <c r="BR348" s="53"/>
    </row>
    <row r="349" spans="1:70" s="50" customFormat="1" ht="30">
      <c r="A349" s="53">
        <v>348</v>
      </c>
      <c r="B349" s="54" t="s">
        <v>5</v>
      </c>
      <c r="C349" s="53" t="s">
        <v>57</v>
      </c>
      <c r="D349" s="54" t="s">
        <v>823</v>
      </c>
      <c r="E349" s="66">
        <v>23131007</v>
      </c>
      <c r="F349" s="75" t="s">
        <v>652</v>
      </c>
      <c r="G349" s="54" t="s">
        <v>1048</v>
      </c>
      <c r="H349" s="59" t="s">
        <v>1161</v>
      </c>
      <c r="I349" s="58">
        <v>974904265</v>
      </c>
      <c r="J349" s="147" t="s">
        <v>2349</v>
      </c>
      <c r="K349" s="147">
        <v>17</v>
      </c>
      <c r="L349" s="322" t="s">
        <v>2505</v>
      </c>
      <c r="M349" s="53" t="s">
        <v>1212</v>
      </c>
      <c r="N349" s="53">
        <v>1</v>
      </c>
      <c r="O349" s="198" t="s">
        <v>1403</v>
      </c>
      <c r="P349" s="198" t="s">
        <v>1403</v>
      </c>
      <c r="Q349" s="54" t="s">
        <v>9</v>
      </c>
      <c r="R349" s="57">
        <f t="shared" si="60"/>
        <v>2064725</v>
      </c>
      <c r="S349" s="60">
        <v>735128</v>
      </c>
      <c r="T349" s="60">
        <f>S349*100%</f>
        <v>735128</v>
      </c>
      <c r="U349" s="60"/>
      <c r="V349" s="60">
        <v>1329597</v>
      </c>
      <c r="W349" s="61">
        <f t="shared" si="52"/>
        <v>18</v>
      </c>
      <c r="X349" s="61">
        <f t="shared" si="53"/>
        <v>0</v>
      </c>
      <c r="Y349" s="61">
        <f t="shared" si="54"/>
        <v>18</v>
      </c>
      <c r="Z349" s="75">
        <v>0</v>
      </c>
      <c r="AA349" s="75">
        <v>0</v>
      </c>
      <c r="AB349" s="75">
        <v>0</v>
      </c>
      <c r="AC349" s="75">
        <v>0</v>
      </c>
      <c r="AD349" s="75">
        <v>0</v>
      </c>
      <c r="AE349" s="75">
        <v>18</v>
      </c>
      <c r="AF349" s="62">
        <v>3</v>
      </c>
      <c r="AG349" s="55" t="s">
        <v>198</v>
      </c>
      <c r="AH349" s="305">
        <v>41759</v>
      </c>
      <c r="AI349" s="306">
        <v>96840</v>
      </c>
      <c r="AJ349" s="55" t="s">
        <v>199</v>
      </c>
      <c r="AK349" s="305">
        <v>42051</v>
      </c>
      <c r="AL349" s="306">
        <v>477533</v>
      </c>
      <c r="AM349" s="55" t="s">
        <v>469</v>
      </c>
      <c r="AN349" s="305">
        <v>42193</v>
      </c>
      <c r="AO349" s="306">
        <v>46525</v>
      </c>
      <c r="AP349" s="306">
        <v>0</v>
      </c>
      <c r="AQ349" s="60">
        <f t="shared" si="59"/>
        <v>620898</v>
      </c>
      <c r="AR349" s="60">
        <f t="shared" si="58"/>
        <v>620898</v>
      </c>
      <c r="AS349" s="63">
        <f t="shared" si="61"/>
        <v>84.461209476444921</v>
      </c>
      <c r="AT349" s="60" t="s">
        <v>424</v>
      </c>
      <c r="AU349" s="64" t="s">
        <v>173</v>
      </c>
      <c r="AV349" s="53">
        <v>4.5</v>
      </c>
      <c r="AW349" s="53">
        <v>75</v>
      </c>
      <c r="AX349" s="53"/>
      <c r="AY349" s="53"/>
      <c r="AZ349" s="53">
        <v>13.5</v>
      </c>
      <c r="BA349" s="53"/>
      <c r="BB349" s="53"/>
      <c r="BC349" s="53"/>
      <c r="BD349" s="53"/>
      <c r="BE349" s="53"/>
      <c r="BF349" s="53"/>
      <c r="BG349" s="53"/>
      <c r="BH349" s="53"/>
      <c r="BI349" s="53"/>
      <c r="BJ349" s="53"/>
      <c r="BK349" s="53"/>
      <c r="BL349" s="53"/>
      <c r="BM349" s="53"/>
      <c r="BN349" s="53">
        <v>2</v>
      </c>
      <c r="BO349" s="53">
        <v>18</v>
      </c>
      <c r="BP349" s="53"/>
      <c r="BQ349" s="53"/>
      <c r="BR349" s="53"/>
    </row>
    <row r="350" spans="1:70" s="50" customFormat="1" ht="30">
      <c r="A350" s="53">
        <v>349</v>
      </c>
      <c r="B350" s="54" t="s">
        <v>5</v>
      </c>
      <c r="C350" s="53" t="s">
        <v>57</v>
      </c>
      <c r="D350" s="54" t="s">
        <v>824</v>
      </c>
      <c r="E350" s="66">
        <v>23131008</v>
      </c>
      <c r="F350" s="75" t="s">
        <v>653</v>
      </c>
      <c r="G350" s="54" t="s">
        <v>81</v>
      </c>
      <c r="H350" s="59" t="s">
        <v>1162</v>
      </c>
      <c r="I350" s="58">
        <v>9848431378</v>
      </c>
      <c r="J350" s="147" t="s">
        <v>2349</v>
      </c>
      <c r="K350" s="147">
        <v>12</v>
      </c>
      <c r="L350" s="322" t="s">
        <v>2352</v>
      </c>
      <c r="M350" s="53" t="s">
        <v>1212</v>
      </c>
      <c r="N350" s="53">
        <v>1</v>
      </c>
      <c r="O350" s="198" t="s">
        <v>1403</v>
      </c>
      <c r="P350" s="198" t="s">
        <v>1403</v>
      </c>
      <c r="Q350" s="54" t="s">
        <v>9</v>
      </c>
      <c r="R350" s="57">
        <f t="shared" si="60"/>
        <v>1036900</v>
      </c>
      <c r="S350" s="60">
        <v>316900</v>
      </c>
      <c r="T350" s="60">
        <f>S350*100%</f>
        <v>316900</v>
      </c>
      <c r="U350" s="60"/>
      <c r="V350" s="60">
        <v>720000</v>
      </c>
      <c r="W350" s="61">
        <f t="shared" si="52"/>
        <v>25</v>
      </c>
      <c r="X350" s="61">
        <f t="shared" si="53"/>
        <v>10</v>
      </c>
      <c r="Y350" s="61">
        <f t="shared" si="54"/>
        <v>15</v>
      </c>
      <c r="Z350" s="75">
        <v>10</v>
      </c>
      <c r="AA350" s="75">
        <v>15</v>
      </c>
      <c r="AB350" s="75">
        <v>0</v>
      </c>
      <c r="AC350" s="75">
        <v>0</v>
      </c>
      <c r="AD350" s="75">
        <v>0</v>
      </c>
      <c r="AE350" s="75">
        <v>0</v>
      </c>
      <c r="AF350" s="62">
        <v>3</v>
      </c>
      <c r="AG350" s="55" t="s">
        <v>198</v>
      </c>
      <c r="AH350" s="305">
        <v>41781</v>
      </c>
      <c r="AI350" s="306">
        <v>99733</v>
      </c>
      <c r="AJ350" s="57"/>
      <c r="AK350" s="305"/>
      <c r="AL350" s="306"/>
      <c r="AM350" s="57" t="s">
        <v>1516</v>
      </c>
      <c r="AN350" s="305">
        <v>42193</v>
      </c>
      <c r="AO350" s="306">
        <v>26578</v>
      </c>
      <c r="AP350" s="306">
        <v>0</v>
      </c>
      <c r="AQ350" s="60">
        <f t="shared" si="59"/>
        <v>126311</v>
      </c>
      <c r="AR350" s="60">
        <f t="shared" si="58"/>
        <v>126311</v>
      </c>
      <c r="AS350" s="63">
        <f t="shared" si="61"/>
        <v>39.858314925844113</v>
      </c>
      <c r="AT350" s="60" t="s">
        <v>424</v>
      </c>
      <c r="AU350" s="64" t="s">
        <v>173</v>
      </c>
      <c r="AV350" s="53">
        <v>4</v>
      </c>
      <c r="AW350" s="53">
        <v>110</v>
      </c>
      <c r="AX350" s="53"/>
      <c r="AY350" s="53"/>
      <c r="AZ350" s="53">
        <v>6</v>
      </c>
      <c r="BA350" s="53"/>
      <c r="BB350" s="53"/>
      <c r="BC350" s="53"/>
      <c r="BD350" s="53"/>
      <c r="BE350" s="53"/>
      <c r="BF350" s="53"/>
      <c r="BG350" s="53"/>
      <c r="BH350" s="53"/>
      <c r="BI350" s="53"/>
      <c r="BJ350" s="53">
        <v>1200</v>
      </c>
      <c r="BK350" s="53"/>
      <c r="BL350" s="53"/>
      <c r="BM350" s="53">
        <v>25</v>
      </c>
      <c r="BN350" s="53">
        <v>1</v>
      </c>
      <c r="BO350" s="53">
        <v>25</v>
      </c>
      <c r="BP350" s="53"/>
      <c r="BQ350" s="53"/>
      <c r="BR350" s="53"/>
    </row>
    <row r="351" spans="1:70" s="50" customFormat="1" ht="45">
      <c r="A351" s="53">
        <v>350</v>
      </c>
      <c r="B351" s="54" t="s">
        <v>5</v>
      </c>
      <c r="C351" s="53" t="s">
        <v>57</v>
      </c>
      <c r="D351" s="54" t="s">
        <v>654</v>
      </c>
      <c r="E351" s="66">
        <v>23131009</v>
      </c>
      <c r="F351" s="75" t="s">
        <v>655</v>
      </c>
      <c r="G351" s="54" t="s">
        <v>1049</v>
      </c>
      <c r="H351" s="59" t="s">
        <v>1167</v>
      </c>
      <c r="I351" s="58">
        <v>9848431803</v>
      </c>
      <c r="J351" s="147" t="s">
        <v>2349</v>
      </c>
      <c r="K351" s="147">
        <v>12</v>
      </c>
      <c r="L351" s="322" t="s">
        <v>2352</v>
      </c>
      <c r="M351" s="53" t="s">
        <v>1212</v>
      </c>
      <c r="N351" s="53">
        <v>1</v>
      </c>
      <c r="O351" s="198" t="s">
        <v>1403</v>
      </c>
      <c r="P351" s="198" t="s">
        <v>1403</v>
      </c>
      <c r="Q351" s="54" t="s">
        <v>9</v>
      </c>
      <c r="R351" s="57">
        <f t="shared" si="60"/>
        <v>1520326</v>
      </c>
      <c r="S351" s="60">
        <v>351638</v>
      </c>
      <c r="T351" s="60">
        <f>S351*100%</f>
        <v>351638</v>
      </c>
      <c r="U351" s="60"/>
      <c r="V351" s="60">
        <v>1168688</v>
      </c>
      <c r="W351" s="61">
        <f t="shared" si="52"/>
        <v>25</v>
      </c>
      <c r="X351" s="61">
        <f t="shared" si="53"/>
        <v>0</v>
      </c>
      <c r="Y351" s="61">
        <f t="shared" si="54"/>
        <v>25</v>
      </c>
      <c r="Z351" s="75">
        <v>0</v>
      </c>
      <c r="AA351" s="75">
        <v>0</v>
      </c>
      <c r="AB351" s="75">
        <v>0</v>
      </c>
      <c r="AC351" s="75">
        <v>0</v>
      </c>
      <c r="AD351" s="75">
        <v>0</v>
      </c>
      <c r="AE351" s="75">
        <v>25</v>
      </c>
      <c r="AF351" s="62">
        <v>3</v>
      </c>
      <c r="AG351" s="55" t="s">
        <v>198</v>
      </c>
      <c r="AH351" s="305">
        <v>41759</v>
      </c>
      <c r="AI351" s="306">
        <v>97250</v>
      </c>
      <c r="AJ351" s="57"/>
      <c r="AK351" s="305"/>
      <c r="AL351" s="306"/>
      <c r="AM351" s="57" t="s">
        <v>1516</v>
      </c>
      <c r="AN351" s="305">
        <v>42190</v>
      </c>
      <c r="AO351" s="306">
        <v>174913</v>
      </c>
      <c r="AP351" s="306">
        <v>0</v>
      </c>
      <c r="AQ351" s="60">
        <f t="shared" si="59"/>
        <v>272163</v>
      </c>
      <c r="AR351" s="60">
        <f t="shared" si="58"/>
        <v>272163</v>
      </c>
      <c r="AS351" s="63">
        <f t="shared" si="61"/>
        <v>77.398631547216169</v>
      </c>
      <c r="AT351" s="60" t="s">
        <v>424</v>
      </c>
      <c r="AU351" s="64" t="s">
        <v>173</v>
      </c>
      <c r="AV351" s="53">
        <v>7.5</v>
      </c>
      <c r="AW351" s="53">
        <v>210</v>
      </c>
      <c r="AX351" s="53"/>
      <c r="AY351" s="53"/>
      <c r="AZ351" s="53">
        <v>7.5</v>
      </c>
      <c r="BA351" s="53"/>
      <c r="BB351" s="53"/>
      <c r="BC351" s="53"/>
      <c r="BD351" s="53"/>
      <c r="BE351" s="53"/>
      <c r="BF351" s="53"/>
      <c r="BG351" s="53"/>
      <c r="BH351" s="53"/>
      <c r="BI351" s="53"/>
      <c r="BJ351" s="53">
        <v>740</v>
      </c>
      <c r="BK351" s="53"/>
      <c r="BL351" s="53"/>
      <c r="BM351" s="53"/>
      <c r="BN351" s="53"/>
      <c r="BO351" s="53">
        <v>18</v>
      </c>
      <c r="BP351" s="53"/>
      <c r="BQ351" s="53"/>
      <c r="BR351" s="53"/>
    </row>
    <row r="352" spans="1:70" s="50" customFormat="1" ht="30">
      <c r="A352" s="53">
        <v>351</v>
      </c>
      <c r="B352" s="54" t="s">
        <v>5</v>
      </c>
      <c r="C352" s="53" t="s">
        <v>57</v>
      </c>
      <c r="D352" s="54" t="s">
        <v>994</v>
      </c>
      <c r="E352" s="66">
        <v>23131010</v>
      </c>
      <c r="F352" s="75" t="s">
        <v>993</v>
      </c>
      <c r="G352" s="54" t="s">
        <v>1050</v>
      </c>
      <c r="H352" s="59" t="s">
        <v>1163</v>
      </c>
      <c r="I352" s="58" t="s">
        <v>403</v>
      </c>
      <c r="J352" s="147" t="s">
        <v>2506</v>
      </c>
      <c r="K352" s="147">
        <v>12</v>
      </c>
      <c r="L352" s="322" t="s">
        <v>2351</v>
      </c>
      <c r="M352" s="53" t="s">
        <v>1227</v>
      </c>
      <c r="N352" s="53">
        <v>1</v>
      </c>
      <c r="O352" s="198" t="s">
        <v>1403</v>
      </c>
      <c r="P352" s="198" t="s">
        <v>1403</v>
      </c>
      <c r="Q352" s="54" t="s">
        <v>9</v>
      </c>
      <c r="R352" s="57">
        <f t="shared" si="60"/>
        <v>3877824</v>
      </c>
      <c r="S352" s="60">
        <v>1960351</v>
      </c>
      <c r="T352" s="60">
        <f>S352*80%</f>
        <v>1568280.8</v>
      </c>
      <c r="U352" s="60">
        <f>S352*20%</f>
        <v>392070.2</v>
      </c>
      <c r="V352" s="60">
        <v>1917473</v>
      </c>
      <c r="W352" s="61">
        <f t="shared" si="52"/>
        <v>80</v>
      </c>
      <c r="X352" s="61">
        <f t="shared" si="53"/>
        <v>38</v>
      </c>
      <c r="Y352" s="61">
        <f t="shared" si="54"/>
        <v>42</v>
      </c>
      <c r="Z352" s="75">
        <v>0</v>
      </c>
      <c r="AA352" s="75">
        <v>18</v>
      </c>
      <c r="AB352" s="75">
        <v>0</v>
      </c>
      <c r="AC352" s="75">
        <v>0</v>
      </c>
      <c r="AD352" s="75">
        <v>38</v>
      </c>
      <c r="AE352" s="75">
        <v>24</v>
      </c>
      <c r="AF352" s="62">
        <v>3</v>
      </c>
      <c r="AG352" s="55" t="s">
        <v>198</v>
      </c>
      <c r="AH352" s="305">
        <v>41835</v>
      </c>
      <c r="AI352" s="306">
        <v>304715.2</v>
      </c>
      <c r="AJ352" s="57" t="s">
        <v>199</v>
      </c>
      <c r="AK352" s="305">
        <v>42258</v>
      </c>
      <c r="AL352" s="306">
        <v>1044655</v>
      </c>
      <c r="AM352" s="55" t="s">
        <v>200</v>
      </c>
      <c r="AN352" s="305">
        <v>42310</v>
      </c>
      <c r="AO352" s="306">
        <v>94915</v>
      </c>
      <c r="AP352" s="306">
        <v>361271.6</v>
      </c>
      <c r="AQ352" s="60">
        <f t="shared" si="59"/>
        <v>1444285.2</v>
      </c>
      <c r="AR352" s="60">
        <f t="shared" si="58"/>
        <v>1805556.7999999998</v>
      </c>
      <c r="AS352" s="63">
        <f t="shared" si="61"/>
        <v>92.103750807891032</v>
      </c>
      <c r="AT352" s="60" t="s">
        <v>424</v>
      </c>
      <c r="AU352" s="64" t="s">
        <v>173</v>
      </c>
      <c r="AV352" s="53">
        <v>20.8</v>
      </c>
      <c r="AW352" s="53">
        <v>646</v>
      </c>
      <c r="AX352" s="53"/>
      <c r="AY352" s="53"/>
      <c r="AZ352" s="53">
        <v>10</v>
      </c>
      <c r="BA352" s="53"/>
      <c r="BB352" s="53"/>
      <c r="BC352" s="53">
        <v>1</v>
      </c>
      <c r="BD352" s="53"/>
      <c r="BE352" s="53"/>
      <c r="BF352" s="53"/>
      <c r="BG352" s="53"/>
      <c r="BH352" s="53"/>
      <c r="BI352" s="53"/>
      <c r="BJ352" s="53">
        <v>2500</v>
      </c>
      <c r="BK352" s="53"/>
      <c r="BL352" s="53"/>
      <c r="BM352" s="53"/>
      <c r="BN352" s="53"/>
      <c r="BO352" s="53"/>
      <c r="BP352" s="53"/>
      <c r="BQ352" s="53">
        <v>4</v>
      </c>
      <c r="BR352" s="53"/>
    </row>
    <row r="353" spans="1:70" s="50" customFormat="1" ht="30">
      <c r="A353" s="53">
        <v>352</v>
      </c>
      <c r="B353" s="54" t="s">
        <v>5</v>
      </c>
      <c r="C353" s="53" t="s">
        <v>57</v>
      </c>
      <c r="D353" s="54" t="s">
        <v>825</v>
      </c>
      <c r="E353" s="66">
        <v>23131011</v>
      </c>
      <c r="F353" s="75" t="s">
        <v>637</v>
      </c>
      <c r="G353" s="54" t="s">
        <v>28</v>
      </c>
      <c r="H353" s="59" t="s">
        <v>1164</v>
      </c>
      <c r="I353" s="58">
        <v>9848649593</v>
      </c>
      <c r="J353" s="147" t="s">
        <v>2349</v>
      </c>
      <c r="K353" s="147">
        <v>12</v>
      </c>
      <c r="L353" s="322" t="s">
        <v>2352</v>
      </c>
      <c r="M353" s="53" t="s">
        <v>1212</v>
      </c>
      <c r="N353" s="53">
        <v>1</v>
      </c>
      <c r="O353" s="54" t="s">
        <v>26</v>
      </c>
      <c r="P353" s="54" t="s">
        <v>26</v>
      </c>
      <c r="Q353" s="54" t="s">
        <v>9</v>
      </c>
      <c r="R353" s="57">
        <f t="shared" si="60"/>
        <v>743576</v>
      </c>
      <c r="S353" s="60">
        <v>418588</v>
      </c>
      <c r="T353" s="60">
        <f>S353*100%</f>
        <v>418588</v>
      </c>
      <c r="U353" s="60"/>
      <c r="V353" s="60">
        <v>324988</v>
      </c>
      <c r="W353" s="61">
        <f t="shared" si="52"/>
        <v>15</v>
      </c>
      <c r="X353" s="61">
        <f t="shared" si="53"/>
        <v>9</v>
      </c>
      <c r="Y353" s="61">
        <f t="shared" si="54"/>
        <v>6</v>
      </c>
      <c r="Z353" s="75">
        <v>9</v>
      </c>
      <c r="AA353" s="75">
        <v>6</v>
      </c>
      <c r="AB353" s="75">
        <v>0</v>
      </c>
      <c r="AC353" s="75">
        <v>0</v>
      </c>
      <c r="AD353" s="75">
        <v>0</v>
      </c>
      <c r="AE353" s="75">
        <v>0</v>
      </c>
      <c r="AF353" s="62">
        <v>3</v>
      </c>
      <c r="AG353" s="53" t="s">
        <v>198</v>
      </c>
      <c r="AH353" s="307">
        <v>41781</v>
      </c>
      <c r="AI353" s="200">
        <v>81800</v>
      </c>
      <c r="AJ353" s="55" t="s">
        <v>199</v>
      </c>
      <c r="AK353" s="307">
        <v>41989</v>
      </c>
      <c r="AL353" s="200">
        <v>88362.5</v>
      </c>
      <c r="AM353" s="55" t="s">
        <v>200</v>
      </c>
      <c r="AN353" s="307">
        <v>42170</v>
      </c>
      <c r="AO353" s="200">
        <v>246325</v>
      </c>
      <c r="AP353" s="200">
        <v>0</v>
      </c>
      <c r="AQ353" s="60">
        <f t="shared" si="59"/>
        <v>416487.5</v>
      </c>
      <c r="AR353" s="60">
        <f t="shared" si="58"/>
        <v>416487.5</v>
      </c>
      <c r="AS353" s="63">
        <f t="shared" si="61"/>
        <v>99.498193928158472</v>
      </c>
      <c r="AT353" s="60" t="s">
        <v>424</v>
      </c>
      <c r="AU353" s="64" t="s">
        <v>174</v>
      </c>
      <c r="AV353" s="53">
        <v>75</v>
      </c>
      <c r="AW353" s="53">
        <v>1.1200000000000001</v>
      </c>
      <c r="AX353" s="53"/>
      <c r="AY353" s="53"/>
      <c r="AZ353" s="53"/>
      <c r="BA353" s="53"/>
      <c r="BB353" s="53"/>
      <c r="BC353" s="53"/>
      <c r="BD353" s="53"/>
      <c r="BE353" s="53"/>
      <c r="BF353" s="53"/>
      <c r="BG353" s="53"/>
      <c r="BH353" s="53"/>
      <c r="BI353" s="53"/>
      <c r="BJ353" s="53"/>
      <c r="BK353" s="53"/>
      <c r="BL353" s="53"/>
      <c r="BM353" s="53"/>
      <c r="BN353" s="53"/>
      <c r="BO353" s="53"/>
      <c r="BP353" s="53"/>
      <c r="BQ353" s="53"/>
      <c r="BR353" s="53"/>
    </row>
    <row r="354" spans="1:70" s="50" customFormat="1" ht="30">
      <c r="A354" s="53">
        <v>353</v>
      </c>
      <c r="B354" s="54" t="s">
        <v>5</v>
      </c>
      <c r="C354" s="53" t="s">
        <v>57</v>
      </c>
      <c r="D354" s="54" t="s">
        <v>826</v>
      </c>
      <c r="E354" s="66">
        <v>23133012</v>
      </c>
      <c r="F354" s="75" t="s">
        <v>928</v>
      </c>
      <c r="G354" s="54" t="s">
        <v>27</v>
      </c>
      <c r="H354" s="59" t="s">
        <v>1165</v>
      </c>
      <c r="I354" s="58">
        <v>98486352231</v>
      </c>
      <c r="J354" s="147" t="s">
        <v>2413</v>
      </c>
      <c r="K354" s="147">
        <v>12</v>
      </c>
      <c r="L354" s="322" t="s">
        <v>2456</v>
      </c>
      <c r="M354" s="53" t="s">
        <v>1227</v>
      </c>
      <c r="N354" s="53">
        <v>3</v>
      </c>
      <c r="O354" s="54" t="s">
        <v>61</v>
      </c>
      <c r="P354" s="54" t="s">
        <v>1520</v>
      </c>
      <c r="Q354" s="54" t="s">
        <v>36</v>
      </c>
      <c r="R354" s="57">
        <f t="shared" si="60"/>
        <v>2016537</v>
      </c>
      <c r="S354" s="60">
        <v>1211680</v>
      </c>
      <c r="T354" s="60">
        <f>S354*80%</f>
        <v>969344</v>
      </c>
      <c r="U354" s="60">
        <f>S354*20%</f>
        <v>242336</v>
      </c>
      <c r="V354" s="60">
        <v>804857</v>
      </c>
      <c r="W354" s="61">
        <f t="shared" si="52"/>
        <v>75</v>
      </c>
      <c r="X354" s="61">
        <f t="shared" si="53"/>
        <v>32</v>
      </c>
      <c r="Y354" s="61">
        <f t="shared" si="54"/>
        <v>43</v>
      </c>
      <c r="Z354" s="75">
        <v>5</v>
      </c>
      <c r="AA354" s="75">
        <v>5</v>
      </c>
      <c r="AB354" s="75">
        <v>6</v>
      </c>
      <c r="AC354" s="75">
        <v>7</v>
      </c>
      <c r="AD354" s="75">
        <v>21</v>
      </c>
      <c r="AE354" s="75">
        <v>31</v>
      </c>
      <c r="AF354" s="62">
        <v>3</v>
      </c>
      <c r="AG354" s="55" t="s">
        <v>198</v>
      </c>
      <c r="AH354" s="305">
        <v>41781</v>
      </c>
      <c r="AI354" s="306">
        <v>231820</v>
      </c>
      <c r="AJ354" s="57" t="s">
        <v>199</v>
      </c>
      <c r="AK354" s="308">
        <v>42782</v>
      </c>
      <c r="AL354" s="3">
        <v>692143.83</v>
      </c>
      <c r="AM354" s="55"/>
      <c r="AN354" s="55"/>
      <c r="AO354" s="55"/>
      <c r="AP354" s="306">
        <v>230990.96</v>
      </c>
      <c r="AQ354" s="60">
        <f t="shared" si="59"/>
        <v>923963.83</v>
      </c>
      <c r="AR354" s="60">
        <f t="shared" si="58"/>
        <v>1154954.79</v>
      </c>
      <c r="AS354" s="63">
        <f t="shared" si="61"/>
        <v>95.318466096659179</v>
      </c>
      <c r="AT354" s="60" t="s">
        <v>424</v>
      </c>
      <c r="AU354" s="64"/>
      <c r="AV354" s="53"/>
      <c r="AW354" s="53"/>
      <c r="AX354" s="53"/>
      <c r="AY354" s="53"/>
      <c r="AZ354" s="53"/>
      <c r="BA354" s="53"/>
      <c r="BB354" s="53"/>
      <c r="BC354" s="53"/>
      <c r="BD354" s="53">
        <v>1</v>
      </c>
      <c r="BE354" s="53"/>
      <c r="BF354" s="53"/>
      <c r="BG354" s="53">
        <v>1</v>
      </c>
      <c r="BH354" s="53"/>
      <c r="BI354" s="53"/>
      <c r="BJ354" s="53"/>
      <c r="BK354" s="53"/>
      <c r="BL354" s="53"/>
      <c r="BM354" s="53"/>
      <c r="BN354" s="53"/>
      <c r="BO354" s="53"/>
      <c r="BP354" s="53"/>
      <c r="BQ354" s="53"/>
      <c r="BR354" s="53"/>
    </row>
    <row r="355" spans="1:70" s="50" customFormat="1" ht="45">
      <c r="A355" s="53">
        <v>354</v>
      </c>
      <c r="B355" s="54" t="s">
        <v>5</v>
      </c>
      <c r="C355" s="53" t="s">
        <v>56</v>
      </c>
      <c r="D355" s="54" t="s">
        <v>744</v>
      </c>
      <c r="E355" s="66">
        <v>23031013</v>
      </c>
      <c r="F355" s="75" t="s">
        <v>656</v>
      </c>
      <c r="G355" s="54" t="s">
        <v>21</v>
      </c>
      <c r="H355" s="59" t="s">
        <v>1168</v>
      </c>
      <c r="I355" s="58">
        <v>9848431620</v>
      </c>
      <c r="J355" s="147" t="s">
        <v>2507</v>
      </c>
      <c r="K355" s="147">
        <v>11</v>
      </c>
      <c r="L355" s="322" t="s">
        <v>2508</v>
      </c>
      <c r="M355" s="53" t="s">
        <v>1212</v>
      </c>
      <c r="N355" s="53">
        <v>1</v>
      </c>
      <c r="O355" s="198" t="s">
        <v>1403</v>
      </c>
      <c r="P355" s="198" t="s">
        <v>1403</v>
      </c>
      <c r="Q355" s="54" t="s">
        <v>9</v>
      </c>
      <c r="R355" s="57">
        <f t="shared" si="60"/>
        <v>537500</v>
      </c>
      <c r="S355" s="60">
        <v>157500</v>
      </c>
      <c r="T355" s="60">
        <f t="shared" ref="T355:T364" si="62">S355*100%</f>
        <v>157500</v>
      </c>
      <c r="U355" s="60"/>
      <c r="V355" s="60">
        <v>380000</v>
      </c>
      <c r="W355" s="61">
        <f t="shared" si="52"/>
        <v>26</v>
      </c>
      <c r="X355" s="61">
        <f t="shared" si="53"/>
        <v>0</v>
      </c>
      <c r="Y355" s="61">
        <f t="shared" si="54"/>
        <v>26</v>
      </c>
      <c r="Z355" s="75">
        <v>0</v>
      </c>
      <c r="AA355" s="75">
        <v>3</v>
      </c>
      <c r="AB355" s="75">
        <v>0</v>
      </c>
      <c r="AC355" s="75">
        <v>0</v>
      </c>
      <c r="AD355" s="75">
        <v>0</v>
      </c>
      <c r="AE355" s="75">
        <v>23</v>
      </c>
      <c r="AF355" s="62">
        <v>3</v>
      </c>
      <c r="AG355" s="55" t="s">
        <v>198</v>
      </c>
      <c r="AH355" s="305">
        <v>41603</v>
      </c>
      <c r="AI355" s="306">
        <v>98200</v>
      </c>
      <c r="AJ355" s="57"/>
      <c r="AK355" s="305"/>
      <c r="AL355" s="306"/>
      <c r="AM355" s="57" t="s">
        <v>1516</v>
      </c>
      <c r="AN355" s="305">
        <v>42051</v>
      </c>
      <c r="AO355" s="306">
        <v>55950</v>
      </c>
      <c r="AP355" s="306">
        <v>0</v>
      </c>
      <c r="AQ355" s="60">
        <f t="shared" si="59"/>
        <v>154150</v>
      </c>
      <c r="AR355" s="60">
        <f t="shared" si="58"/>
        <v>154150</v>
      </c>
      <c r="AS355" s="63">
        <f t="shared" si="61"/>
        <v>97.873015873015873</v>
      </c>
      <c r="AT355" s="60" t="s">
        <v>424</v>
      </c>
      <c r="AU355" s="64" t="s">
        <v>173</v>
      </c>
      <c r="AV355" s="53">
        <v>2</v>
      </c>
      <c r="AW355" s="53">
        <v>120</v>
      </c>
      <c r="AX355" s="53"/>
      <c r="AY355" s="53"/>
      <c r="AZ355" s="53">
        <v>4</v>
      </c>
      <c r="BA355" s="53"/>
      <c r="BB355" s="53"/>
      <c r="BC355" s="53"/>
      <c r="BD355" s="53"/>
      <c r="BE355" s="53"/>
      <c r="BF355" s="53"/>
      <c r="BG355" s="53"/>
      <c r="BH355" s="53"/>
      <c r="BI355" s="53"/>
      <c r="BJ355" s="53"/>
      <c r="BK355" s="53"/>
      <c r="BL355" s="53"/>
      <c r="BM355" s="53">
        <v>20</v>
      </c>
      <c r="BN355" s="53">
        <v>1</v>
      </c>
      <c r="BO355" s="53">
        <v>25</v>
      </c>
      <c r="BP355" s="53"/>
      <c r="BQ355" s="53"/>
      <c r="BR355" s="53"/>
    </row>
    <row r="356" spans="1:70" s="50" customFormat="1" ht="30">
      <c r="A356" s="53">
        <v>355</v>
      </c>
      <c r="B356" s="54" t="s">
        <v>5</v>
      </c>
      <c r="C356" s="53" t="s">
        <v>56</v>
      </c>
      <c r="D356" s="54" t="s">
        <v>744</v>
      </c>
      <c r="E356" s="66">
        <v>23031014</v>
      </c>
      <c r="F356" s="75" t="s">
        <v>657</v>
      </c>
      <c r="G356" s="54" t="s">
        <v>22</v>
      </c>
      <c r="H356" s="59" t="s">
        <v>1169</v>
      </c>
      <c r="I356" s="58">
        <v>9814602330</v>
      </c>
      <c r="J356" s="147" t="s">
        <v>2507</v>
      </c>
      <c r="K356" s="147">
        <v>11</v>
      </c>
      <c r="L356" s="322" t="s">
        <v>2508</v>
      </c>
      <c r="M356" s="53" t="s">
        <v>1212</v>
      </c>
      <c r="N356" s="53">
        <v>1</v>
      </c>
      <c r="O356" s="198" t="s">
        <v>1403</v>
      </c>
      <c r="P356" s="198" t="s">
        <v>1403</v>
      </c>
      <c r="Q356" s="54" t="s">
        <v>9</v>
      </c>
      <c r="R356" s="57">
        <f t="shared" si="60"/>
        <v>597700</v>
      </c>
      <c r="S356" s="60">
        <v>291850</v>
      </c>
      <c r="T356" s="60">
        <f t="shared" si="62"/>
        <v>291850</v>
      </c>
      <c r="U356" s="60"/>
      <c r="V356" s="60">
        <v>305850</v>
      </c>
      <c r="W356" s="61">
        <f t="shared" si="52"/>
        <v>28</v>
      </c>
      <c r="X356" s="61">
        <f t="shared" si="53"/>
        <v>0</v>
      </c>
      <c r="Y356" s="61">
        <f t="shared" si="54"/>
        <v>28</v>
      </c>
      <c r="Z356" s="75">
        <v>0</v>
      </c>
      <c r="AA356" s="75">
        <v>0</v>
      </c>
      <c r="AB356" s="75">
        <v>0</v>
      </c>
      <c r="AC356" s="75">
        <v>0</v>
      </c>
      <c r="AD356" s="75">
        <v>0</v>
      </c>
      <c r="AE356" s="75">
        <v>28</v>
      </c>
      <c r="AF356" s="62">
        <v>3</v>
      </c>
      <c r="AG356" s="55" t="s">
        <v>198</v>
      </c>
      <c r="AH356" s="305">
        <v>41603</v>
      </c>
      <c r="AI356" s="306">
        <v>100000</v>
      </c>
      <c r="AJ356" s="57"/>
      <c r="AK356" s="305"/>
      <c r="AL356" s="306"/>
      <c r="AM356" s="57" t="s">
        <v>1516</v>
      </c>
      <c r="AN356" s="305">
        <v>42051</v>
      </c>
      <c r="AO356" s="306">
        <v>97060</v>
      </c>
      <c r="AP356" s="306">
        <v>0</v>
      </c>
      <c r="AQ356" s="60">
        <f t="shared" si="59"/>
        <v>197060</v>
      </c>
      <c r="AR356" s="60">
        <f t="shared" si="58"/>
        <v>197060</v>
      </c>
      <c r="AS356" s="63">
        <f t="shared" si="61"/>
        <v>67.520986808291923</v>
      </c>
      <c r="AT356" s="60" t="s">
        <v>424</v>
      </c>
      <c r="AU356" s="64" t="s">
        <v>173</v>
      </c>
      <c r="AV356" s="53">
        <v>2</v>
      </c>
      <c r="AW356" s="53">
        <v>100</v>
      </c>
      <c r="AX356" s="53"/>
      <c r="AY356" s="53"/>
      <c r="AZ356" s="53">
        <v>3</v>
      </c>
      <c r="BA356" s="53"/>
      <c r="BB356" s="53"/>
      <c r="BC356" s="53"/>
      <c r="BD356" s="53"/>
      <c r="BE356" s="53"/>
      <c r="BF356" s="53"/>
      <c r="BG356" s="53"/>
      <c r="BH356" s="53"/>
      <c r="BI356" s="53">
        <v>5</v>
      </c>
      <c r="BJ356" s="53"/>
      <c r="BK356" s="53"/>
      <c r="BL356" s="53"/>
      <c r="BM356" s="53">
        <v>50</v>
      </c>
      <c r="BN356" s="53">
        <v>5</v>
      </c>
      <c r="BO356" s="53">
        <v>25</v>
      </c>
      <c r="BP356" s="53">
        <v>5</v>
      </c>
      <c r="BQ356" s="53"/>
      <c r="BR356" s="53"/>
    </row>
    <row r="357" spans="1:70" s="50" customFormat="1" ht="30">
      <c r="A357" s="53">
        <v>356</v>
      </c>
      <c r="B357" s="54" t="s">
        <v>5</v>
      </c>
      <c r="C357" s="53" t="s">
        <v>56</v>
      </c>
      <c r="D357" s="54" t="s">
        <v>611</v>
      </c>
      <c r="E357" s="66">
        <v>23031015</v>
      </c>
      <c r="F357" s="75" t="s">
        <v>658</v>
      </c>
      <c r="G357" s="54" t="s">
        <v>33</v>
      </c>
      <c r="H357" s="59" t="s">
        <v>1170</v>
      </c>
      <c r="I357" s="58">
        <v>9749025869</v>
      </c>
      <c r="J357" s="147" t="s">
        <v>2507</v>
      </c>
      <c r="K357" s="147">
        <v>11</v>
      </c>
      <c r="L357" s="322" t="s">
        <v>2508</v>
      </c>
      <c r="M357" s="53" t="s">
        <v>1212</v>
      </c>
      <c r="N357" s="53">
        <v>1</v>
      </c>
      <c r="O357" s="198" t="s">
        <v>1403</v>
      </c>
      <c r="P357" s="198" t="s">
        <v>1403</v>
      </c>
      <c r="Q357" s="54" t="s">
        <v>9</v>
      </c>
      <c r="R357" s="57">
        <f t="shared" si="60"/>
        <v>1195500</v>
      </c>
      <c r="S357" s="60">
        <v>157900</v>
      </c>
      <c r="T357" s="60">
        <f t="shared" si="62"/>
        <v>157900</v>
      </c>
      <c r="U357" s="60"/>
      <c r="V357" s="60">
        <v>1037600</v>
      </c>
      <c r="W357" s="61">
        <f t="shared" si="52"/>
        <v>15</v>
      </c>
      <c r="X357" s="61">
        <f t="shared" si="53"/>
        <v>2</v>
      </c>
      <c r="Y357" s="61">
        <f t="shared" si="54"/>
        <v>13</v>
      </c>
      <c r="Z357" s="75">
        <v>0</v>
      </c>
      <c r="AA357" s="75">
        <v>1</v>
      </c>
      <c r="AB357" s="75">
        <v>2</v>
      </c>
      <c r="AC357" s="75">
        <v>10</v>
      </c>
      <c r="AD357" s="75">
        <v>0</v>
      </c>
      <c r="AE357" s="75">
        <v>2</v>
      </c>
      <c r="AF357" s="62">
        <v>3</v>
      </c>
      <c r="AG357" s="55" t="s">
        <v>198</v>
      </c>
      <c r="AH357" s="305">
        <v>41603</v>
      </c>
      <c r="AI357" s="306">
        <v>94000</v>
      </c>
      <c r="AJ357" s="57"/>
      <c r="AK357" s="305"/>
      <c r="AL357" s="306"/>
      <c r="AM357" s="57" t="s">
        <v>1516</v>
      </c>
      <c r="AN357" s="305">
        <v>42051</v>
      </c>
      <c r="AO357" s="306">
        <v>63900</v>
      </c>
      <c r="AP357" s="306">
        <v>0</v>
      </c>
      <c r="AQ357" s="60">
        <f t="shared" si="59"/>
        <v>157900</v>
      </c>
      <c r="AR357" s="60">
        <f t="shared" si="58"/>
        <v>157900</v>
      </c>
      <c r="AS357" s="63">
        <f t="shared" si="61"/>
        <v>100</v>
      </c>
      <c r="AT357" s="60" t="s">
        <v>424</v>
      </c>
      <c r="AU357" s="64" t="s">
        <v>173</v>
      </c>
      <c r="AV357" s="53">
        <v>3</v>
      </c>
      <c r="AW357" s="53">
        <v>27</v>
      </c>
      <c r="AX357" s="53"/>
      <c r="AY357" s="53"/>
      <c r="AZ357" s="53">
        <v>1</v>
      </c>
      <c r="BA357" s="53"/>
      <c r="BB357" s="53"/>
      <c r="BC357" s="53"/>
      <c r="BD357" s="53"/>
      <c r="BE357" s="53"/>
      <c r="BF357" s="53"/>
      <c r="BG357" s="53"/>
      <c r="BH357" s="53"/>
      <c r="BI357" s="53"/>
      <c r="BJ357" s="53"/>
      <c r="BK357" s="53"/>
      <c r="BL357" s="53"/>
      <c r="BM357" s="53"/>
      <c r="BN357" s="53">
        <v>1</v>
      </c>
      <c r="BO357" s="53"/>
      <c r="BP357" s="53"/>
      <c r="BQ357" s="53"/>
      <c r="BR357" s="53"/>
    </row>
    <row r="358" spans="1:70" s="50" customFormat="1" ht="30">
      <c r="A358" s="53">
        <v>357</v>
      </c>
      <c r="B358" s="54" t="s">
        <v>5</v>
      </c>
      <c r="C358" s="53" t="s">
        <v>56</v>
      </c>
      <c r="D358" s="54" t="s">
        <v>744</v>
      </c>
      <c r="E358" s="66">
        <v>23031016</v>
      </c>
      <c r="F358" s="75" t="s">
        <v>659</v>
      </c>
      <c r="G358" s="54" t="s">
        <v>79</v>
      </c>
      <c r="H358" s="59" t="s">
        <v>1171</v>
      </c>
      <c r="I358" s="58">
        <v>9848431803</v>
      </c>
      <c r="J358" s="147" t="s">
        <v>2507</v>
      </c>
      <c r="K358" s="147">
        <v>11</v>
      </c>
      <c r="L358" s="322" t="s">
        <v>2508</v>
      </c>
      <c r="M358" s="53" t="s">
        <v>1212</v>
      </c>
      <c r="N358" s="53">
        <v>1</v>
      </c>
      <c r="O358" s="198" t="s">
        <v>1403</v>
      </c>
      <c r="P358" s="198" t="s">
        <v>1403</v>
      </c>
      <c r="Q358" s="54" t="s">
        <v>9</v>
      </c>
      <c r="R358" s="57">
        <f t="shared" si="60"/>
        <v>423000</v>
      </c>
      <c r="S358" s="60">
        <v>157000</v>
      </c>
      <c r="T358" s="60">
        <f t="shared" si="62"/>
        <v>157000</v>
      </c>
      <c r="U358" s="60"/>
      <c r="V358" s="60">
        <v>266000</v>
      </c>
      <c r="W358" s="61">
        <f t="shared" si="52"/>
        <v>20</v>
      </c>
      <c r="X358" s="61">
        <f t="shared" si="53"/>
        <v>0</v>
      </c>
      <c r="Y358" s="61">
        <f t="shared" si="54"/>
        <v>20</v>
      </c>
      <c r="Z358" s="75">
        <v>0</v>
      </c>
      <c r="AA358" s="75">
        <v>0</v>
      </c>
      <c r="AB358" s="75">
        <v>0</v>
      </c>
      <c r="AC358" s="75">
        <v>0</v>
      </c>
      <c r="AD358" s="75">
        <v>0</v>
      </c>
      <c r="AE358" s="75">
        <v>20</v>
      </c>
      <c r="AF358" s="62">
        <v>3</v>
      </c>
      <c r="AG358" s="55" t="s">
        <v>198</v>
      </c>
      <c r="AH358" s="305">
        <v>41603</v>
      </c>
      <c r="AI358" s="306">
        <v>72700</v>
      </c>
      <c r="AJ358" s="57"/>
      <c r="AK358" s="305"/>
      <c r="AL358" s="306"/>
      <c r="AM358" s="57" t="s">
        <v>1516</v>
      </c>
      <c r="AN358" s="305">
        <v>42051</v>
      </c>
      <c r="AO358" s="306">
        <v>50850</v>
      </c>
      <c r="AP358" s="306">
        <v>0</v>
      </c>
      <c r="AQ358" s="60">
        <f t="shared" si="59"/>
        <v>123550</v>
      </c>
      <c r="AR358" s="60">
        <f t="shared" si="58"/>
        <v>123550</v>
      </c>
      <c r="AS358" s="63">
        <f t="shared" si="61"/>
        <v>78.69426751592357</v>
      </c>
      <c r="AT358" s="60" t="s">
        <v>424</v>
      </c>
      <c r="AU358" s="64" t="s">
        <v>173</v>
      </c>
      <c r="AV358" s="53">
        <v>2</v>
      </c>
      <c r="AW358" s="53">
        <v>70</v>
      </c>
      <c r="AX358" s="53"/>
      <c r="AY358" s="53"/>
      <c r="AZ358" s="53">
        <v>4</v>
      </c>
      <c r="BA358" s="53"/>
      <c r="BB358" s="53"/>
      <c r="BC358" s="53"/>
      <c r="BD358" s="53"/>
      <c r="BE358" s="53"/>
      <c r="BF358" s="53"/>
      <c r="BG358" s="53"/>
      <c r="BH358" s="53"/>
      <c r="BI358" s="53"/>
      <c r="BJ358" s="53"/>
      <c r="BK358" s="53"/>
      <c r="BL358" s="53"/>
      <c r="BM358" s="53">
        <v>40</v>
      </c>
      <c r="BN358" s="53">
        <v>1</v>
      </c>
      <c r="BO358" s="53"/>
      <c r="BP358" s="53"/>
      <c r="BQ358" s="53"/>
      <c r="BR358" s="53"/>
    </row>
    <row r="359" spans="1:70" s="50" customFormat="1" ht="30">
      <c r="A359" s="53">
        <v>358</v>
      </c>
      <c r="B359" s="54" t="s">
        <v>5</v>
      </c>
      <c r="C359" s="53" t="s">
        <v>56</v>
      </c>
      <c r="D359" s="54" t="s">
        <v>611</v>
      </c>
      <c r="E359" s="66">
        <v>23031017</v>
      </c>
      <c r="F359" s="75" t="s">
        <v>995</v>
      </c>
      <c r="G359" s="54" t="s">
        <v>32</v>
      </c>
      <c r="H359" s="59" t="s">
        <v>1172</v>
      </c>
      <c r="I359" s="58">
        <v>9848434243</v>
      </c>
      <c r="J359" s="147" t="s">
        <v>2507</v>
      </c>
      <c r="K359" s="147">
        <v>11</v>
      </c>
      <c r="L359" s="322" t="s">
        <v>2508</v>
      </c>
      <c r="M359" s="53" t="s">
        <v>1212</v>
      </c>
      <c r="N359" s="53">
        <v>1</v>
      </c>
      <c r="O359" s="198" t="s">
        <v>1403</v>
      </c>
      <c r="P359" s="198" t="s">
        <v>1403</v>
      </c>
      <c r="Q359" s="54" t="s">
        <v>9</v>
      </c>
      <c r="R359" s="57">
        <f t="shared" si="60"/>
        <v>582075</v>
      </c>
      <c r="S359" s="60">
        <v>287975</v>
      </c>
      <c r="T359" s="60">
        <f t="shared" si="62"/>
        <v>287975</v>
      </c>
      <c r="U359" s="60"/>
      <c r="V359" s="60">
        <v>294100</v>
      </c>
      <c r="W359" s="61">
        <f t="shared" si="52"/>
        <v>21</v>
      </c>
      <c r="X359" s="61">
        <f t="shared" si="53"/>
        <v>0</v>
      </c>
      <c r="Y359" s="61">
        <f t="shared" si="54"/>
        <v>21</v>
      </c>
      <c r="Z359" s="75">
        <v>0</v>
      </c>
      <c r="AA359" s="75">
        <v>0</v>
      </c>
      <c r="AB359" s="75">
        <v>0</v>
      </c>
      <c r="AC359" s="75">
        <v>0</v>
      </c>
      <c r="AD359" s="75">
        <v>0</v>
      </c>
      <c r="AE359" s="75">
        <v>21</v>
      </c>
      <c r="AF359" s="62">
        <v>3</v>
      </c>
      <c r="AG359" s="55" t="s">
        <v>198</v>
      </c>
      <c r="AH359" s="305">
        <v>41603</v>
      </c>
      <c r="AI359" s="306">
        <v>73500</v>
      </c>
      <c r="AJ359" s="57"/>
      <c r="AK359" s="305"/>
      <c r="AL359" s="306"/>
      <c r="AM359" s="57" t="s">
        <v>1516</v>
      </c>
      <c r="AN359" s="305">
        <v>42051</v>
      </c>
      <c r="AO359" s="306">
        <v>112995</v>
      </c>
      <c r="AP359" s="306">
        <v>0</v>
      </c>
      <c r="AQ359" s="60">
        <f t="shared" si="59"/>
        <v>186495</v>
      </c>
      <c r="AR359" s="60">
        <f t="shared" si="58"/>
        <v>186495</v>
      </c>
      <c r="AS359" s="63">
        <f t="shared" si="61"/>
        <v>64.760829933153914</v>
      </c>
      <c r="AT359" s="60" t="s">
        <v>424</v>
      </c>
      <c r="AU359" s="64" t="s">
        <v>173</v>
      </c>
      <c r="AV359" s="53">
        <v>4</v>
      </c>
      <c r="AW359" s="53">
        <v>102</v>
      </c>
      <c r="AX359" s="53"/>
      <c r="AY359" s="53"/>
      <c r="AZ359" s="53">
        <v>2</v>
      </c>
      <c r="BA359" s="53"/>
      <c r="BB359" s="53"/>
      <c r="BC359" s="53"/>
      <c r="BD359" s="53"/>
      <c r="BE359" s="53"/>
      <c r="BF359" s="53"/>
      <c r="BG359" s="53"/>
      <c r="BH359" s="53"/>
      <c r="BI359" s="53"/>
      <c r="BJ359" s="53"/>
      <c r="BK359" s="53"/>
      <c r="BL359" s="53"/>
      <c r="BM359" s="53">
        <v>84</v>
      </c>
      <c r="BN359" s="53">
        <v>6</v>
      </c>
      <c r="BO359" s="53">
        <v>60</v>
      </c>
      <c r="BP359" s="53"/>
      <c r="BQ359" s="53"/>
      <c r="BR359" s="53"/>
    </row>
    <row r="360" spans="1:70" s="50" customFormat="1" ht="30">
      <c r="A360" s="53">
        <v>359</v>
      </c>
      <c r="B360" s="54" t="s">
        <v>5</v>
      </c>
      <c r="C360" s="53" t="s">
        <v>58</v>
      </c>
      <c r="D360" s="54" t="s">
        <v>660</v>
      </c>
      <c r="E360" s="66">
        <v>23241018</v>
      </c>
      <c r="F360" s="75" t="s">
        <v>996</v>
      </c>
      <c r="G360" s="59" t="s">
        <v>271</v>
      </c>
      <c r="H360" s="59" t="s">
        <v>1173</v>
      </c>
      <c r="I360" s="58"/>
      <c r="J360" s="147" t="s">
        <v>2509</v>
      </c>
      <c r="K360" s="147">
        <v>13</v>
      </c>
      <c r="L360" s="322" t="s">
        <v>293</v>
      </c>
      <c r="M360" s="53" t="s">
        <v>1212</v>
      </c>
      <c r="N360" s="53">
        <v>1</v>
      </c>
      <c r="O360" s="198" t="s">
        <v>1403</v>
      </c>
      <c r="P360" s="198" t="s">
        <v>1403</v>
      </c>
      <c r="Q360" s="54" t="s">
        <v>9</v>
      </c>
      <c r="R360" s="57">
        <f t="shared" si="60"/>
        <v>850250</v>
      </c>
      <c r="S360" s="60">
        <v>447250</v>
      </c>
      <c r="T360" s="60">
        <f t="shared" si="62"/>
        <v>447250</v>
      </c>
      <c r="U360" s="60"/>
      <c r="V360" s="60">
        <v>403000</v>
      </c>
      <c r="W360" s="61">
        <f t="shared" si="52"/>
        <v>28</v>
      </c>
      <c r="X360" s="61">
        <f t="shared" si="53"/>
        <v>15</v>
      </c>
      <c r="Y360" s="61">
        <f t="shared" si="54"/>
        <v>13</v>
      </c>
      <c r="Z360" s="75">
        <v>0</v>
      </c>
      <c r="AA360" s="75">
        <v>0</v>
      </c>
      <c r="AB360" s="75">
        <v>14</v>
      </c>
      <c r="AC360" s="75">
        <v>12</v>
      </c>
      <c r="AD360" s="75">
        <v>1</v>
      </c>
      <c r="AE360" s="75">
        <v>1</v>
      </c>
      <c r="AF360" s="62">
        <v>3</v>
      </c>
      <c r="AG360" s="55" t="s">
        <v>198</v>
      </c>
      <c r="AH360" s="305">
        <v>42030</v>
      </c>
      <c r="AI360" s="306">
        <v>89450</v>
      </c>
      <c r="AJ360" s="57" t="s">
        <v>199</v>
      </c>
      <c r="AK360" s="305">
        <v>42295</v>
      </c>
      <c r="AL360" s="306">
        <v>331800</v>
      </c>
      <c r="AM360" s="55" t="s">
        <v>200</v>
      </c>
      <c r="AN360" s="305">
        <v>42478</v>
      </c>
      <c r="AO360" s="306">
        <v>21000</v>
      </c>
      <c r="AP360" s="306">
        <v>0</v>
      </c>
      <c r="AQ360" s="60">
        <f t="shared" si="59"/>
        <v>442250</v>
      </c>
      <c r="AR360" s="60">
        <f t="shared" si="58"/>
        <v>442250</v>
      </c>
      <c r="AS360" s="63">
        <f t="shared" si="61"/>
        <v>98.882057015092229</v>
      </c>
      <c r="AT360" s="60" t="s">
        <v>424</v>
      </c>
      <c r="AU360" s="64" t="s">
        <v>173</v>
      </c>
      <c r="AV360" s="53">
        <v>5</v>
      </c>
      <c r="AW360" s="53">
        <v>180</v>
      </c>
      <c r="AX360" s="53"/>
      <c r="AY360" s="53"/>
      <c r="AZ360" s="53">
        <v>3</v>
      </c>
      <c r="BA360" s="53"/>
      <c r="BB360" s="53"/>
      <c r="BC360" s="53"/>
      <c r="BD360" s="53"/>
      <c r="BE360" s="53"/>
      <c r="BF360" s="53"/>
      <c r="BG360" s="53"/>
      <c r="BH360" s="53"/>
      <c r="BI360" s="53"/>
      <c r="BJ360" s="53"/>
      <c r="BK360" s="53"/>
      <c r="BL360" s="53"/>
      <c r="BM360" s="53"/>
      <c r="BN360" s="53">
        <v>5</v>
      </c>
      <c r="BO360" s="53"/>
      <c r="BP360" s="53"/>
      <c r="BQ360" s="53"/>
      <c r="BR360" s="53"/>
    </row>
    <row r="361" spans="1:70" s="50" customFormat="1" ht="30">
      <c r="A361" s="53">
        <v>360</v>
      </c>
      <c r="B361" s="54" t="s">
        <v>5</v>
      </c>
      <c r="C361" s="53" t="s">
        <v>58</v>
      </c>
      <c r="D361" s="54" t="s">
        <v>827</v>
      </c>
      <c r="E361" s="66">
        <v>23241019</v>
      </c>
      <c r="F361" s="75" t="s">
        <v>661</v>
      </c>
      <c r="G361" s="59" t="s">
        <v>272</v>
      </c>
      <c r="H361" s="59" t="s">
        <v>1174</v>
      </c>
      <c r="I361" s="58">
        <v>9868537972</v>
      </c>
      <c r="J361" s="147" t="s">
        <v>2509</v>
      </c>
      <c r="K361" s="147">
        <v>12</v>
      </c>
      <c r="L361" s="322" t="s">
        <v>2365</v>
      </c>
      <c r="M361" s="53" t="s">
        <v>1212</v>
      </c>
      <c r="N361" s="53">
        <v>1</v>
      </c>
      <c r="O361" s="198" t="s">
        <v>1403</v>
      </c>
      <c r="P361" s="198" t="s">
        <v>1403</v>
      </c>
      <c r="Q361" s="54" t="s">
        <v>9</v>
      </c>
      <c r="R361" s="57">
        <f t="shared" si="60"/>
        <v>1167250</v>
      </c>
      <c r="S361" s="60">
        <v>536750</v>
      </c>
      <c r="T361" s="60">
        <f t="shared" si="62"/>
        <v>536750</v>
      </c>
      <c r="U361" s="60"/>
      <c r="V361" s="60">
        <v>630500</v>
      </c>
      <c r="W361" s="61">
        <f t="shared" si="52"/>
        <v>16</v>
      </c>
      <c r="X361" s="61">
        <f t="shared" si="53"/>
        <v>10</v>
      </c>
      <c r="Y361" s="61">
        <f t="shared" si="54"/>
        <v>6</v>
      </c>
      <c r="Z361" s="75">
        <v>0</v>
      </c>
      <c r="AA361" s="75">
        <v>0</v>
      </c>
      <c r="AB361" s="75">
        <v>10</v>
      </c>
      <c r="AC361" s="75">
        <v>6</v>
      </c>
      <c r="AD361" s="75">
        <v>0</v>
      </c>
      <c r="AE361" s="75">
        <v>0</v>
      </c>
      <c r="AF361" s="62">
        <v>3</v>
      </c>
      <c r="AG361" s="55" t="s">
        <v>198</v>
      </c>
      <c r="AH361" s="305">
        <v>42030</v>
      </c>
      <c r="AI361" s="306">
        <v>107350</v>
      </c>
      <c r="AJ361" s="57" t="s">
        <v>199</v>
      </c>
      <c r="AK361" s="305">
        <v>42295</v>
      </c>
      <c r="AL361" s="306">
        <v>329150</v>
      </c>
      <c r="AM361" s="55" t="s">
        <v>200</v>
      </c>
      <c r="AN361" s="305">
        <v>42537</v>
      </c>
      <c r="AO361" s="306">
        <v>90000</v>
      </c>
      <c r="AP361" s="306">
        <v>0</v>
      </c>
      <c r="AQ361" s="60">
        <f t="shared" si="59"/>
        <v>526500</v>
      </c>
      <c r="AR361" s="60">
        <f t="shared" si="58"/>
        <v>526500</v>
      </c>
      <c r="AS361" s="63">
        <f t="shared" si="61"/>
        <v>98.090358639962744</v>
      </c>
      <c r="AT361" s="60" t="s">
        <v>424</v>
      </c>
      <c r="AU361" s="64" t="s">
        <v>173</v>
      </c>
      <c r="AV361" s="53">
        <v>10.5</v>
      </c>
      <c r="AW361" s="53">
        <v>132.5</v>
      </c>
      <c r="AX361" s="53"/>
      <c r="AY361" s="53"/>
      <c r="AZ361" s="53">
        <v>10.5</v>
      </c>
      <c r="BA361" s="53"/>
      <c r="BB361" s="53"/>
      <c r="BC361" s="53"/>
      <c r="BD361" s="53"/>
      <c r="BE361" s="53"/>
      <c r="BF361" s="53"/>
      <c r="BG361" s="53"/>
      <c r="BH361" s="53"/>
      <c r="BI361" s="53">
        <v>1</v>
      </c>
      <c r="BJ361" s="53"/>
      <c r="BK361" s="53"/>
      <c r="BL361" s="53"/>
      <c r="BM361" s="53"/>
      <c r="BN361" s="53">
        <v>5</v>
      </c>
      <c r="BO361" s="53"/>
      <c r="BP361" s="53">
        <v>1</v>
      </c>
      <c r="BQ361" s="53"/>
      <c r="BR361" s="53">
        <v>1</v>
      </c>
    </row>
    <row r="362" spans="1:70" s="50" customFormat="1" ht="30">
      <c r="A362" s="53">
        <v>361</v>
      </c>
      <c r="B362" s="54" t="s">
        <v>5</v>
      </c>
      <c r="C362" s="53" t="s">
        <v>58</v>
      </c>
      <c r="D362" s="54" t="s">
        <v>828</v>
      </c>
      <c r="E362" s="66">
        <v>23241020</v>
      </c>
      <c r="F362" s="75" t="s">
        <v>2025</v>
      </c>
      <c r="G362" s="59" t="s">
        <v>273</v>
      </c>
      <c r="H362" s="59" t="s">
        <v>1175</v>
      </c>
      <c r="I362" s="58">
        <v>9749038626</v>
      </c>
      <c r="J362" s="147" t="s">
        <v>2510</v>
      </c>
      <c r="K362" s="147">
        <v>11</v>
      </c>
      <c r="L362" s="322" t="s">
        <v>2365</v>
      </c>
      <c r="M362" s="53" t="s">
        <v>1212</v>
      </c>
      <c r="N362" s="53">
        <v>1</v>
      </c>
      <c r="O362" s="198" t="s">
        <v>1403</v>
      </c>
      <c r="P362" s="198" t="s">
        <v>1403</v>
      </c>
      <c r="Q362" s="54" t="s">
        <v>9</v>
      </c>
      <c r="R362" s="57">
        <f t="shared" si="60"/>
        <v>570400</v>
      </c>
      <c r="S362" s="60">
        <v>338000</v>
      </c>
      <c r="T362" s="60">
        <f t="shared" si="62"/>
        <v>338000</v>
      </c>
      <c r="U362" s="60"/>
      <c r="V362" s="60">
        <v>232400</v>
      </c>
      <c r="W362" s="61">
        <f t="shared" si="52"/>
        <v>17</v>
      </c>
      <c r="X362" s="61">
        <f t="shared" si="53"/>
        <v>9</v>
      </c>
      <c r="Y362" s="61">
        <f t="shared" si="54"/>
        <v>8</v>
      </c>
      <c r="Z362" s="75">
        <v>0</v>
      </c>
      <c r="AA362" s="75">
        <v>0</v>
      </c>
      <c r="AB362" s="75">
        <v>9</v>
      </c>
      <c r="AC362" s="75">
        <v>8</v>
      </c>
      <c r="AD362" s="75">
        <v>0</v>
      </c>
      <c r="AE362" s="75">
        <v>0</v>
      </c>
      <c r="AF362" s="62">
        <v>3</v>
      </c>
      <c r="AG362" s="55" t="s">
        <v>198</v>
      </c>
      <c r="AH362" s="305">
        <v>41989</v>
      </c>
      <c r="AI362" s="306">
        <v>67600</v>
      </c>
      <c r="AJ362" s="57"/>
      <c r="AK362" s="305"/>
      <c r="AL362" s="306"/>
      <c r="AM362" s="55" t="s">
        <v>200</v>
      </c>
      <c r="AN362" s="305">
        <v>42537</v>
      </c>
      <c r="AO362" s="306">
        <v>8390</v>
      </c>
      <c r="AP362" s="306">
        <v>0</v>
      </c>
      <c r="AQ362" s="60">
        <f t="shared" si="59"/>
        <v>75990</v>
      </c>
      <c r="AR362" s="60">
        <f t="shared" si="58"/>
        <v>75990</v>
      </c>
      <c r="AS362" s="63">
        <f t="shared" si="61"/>
        <v>22.482248520710062</v>
      </c>
      <c r="AT362" s="60" t="s">
        <v>424</v>
      </c>
      <c r="AU362" s="64" t="s">
        <v>173</v>
      </c>
      <c r="AV362" s="53">
        <v>7.5</v>
      </c>
      <c r="AW362" s="53">
        <v>122.5</v>
      </c>
      <c r="AX362" s="53"/>
      <c r="AY362" s="53"/>
      <c r="AZ362" s="53">
        <v>7.5</v>
      </c>
      <c r="BA362" s="53"/>
      <c r="BB362" s="53"/>
      <c r="BC362" s="53"/>
      <c r="BD362" s="53"/>
      <c r="BE362" s="53"/>
      <c r="BF362" s="53"/>
      <c r="BG362" s="53"/>
      <c r="BH362" s="53"/>
      <c r="BI362" s="53"/>
      <c r="BJ362" s="53"/>
      <c r="BK362" s="53"/>
      <c r="BL362" s="53"/>
      <c r="BM362" s="53"/>
      <c r="BN362" s="53">
        <v>3</v>
      </c>
      <c r="BO362" s="53">
        <v>17</v>
      </c>
      <c r="BP362" s="53"/>
      <c r="BQ362" s="53"/>
      <c r="BR362" s="53"/>
    </row>
    <row r="363" spans="1:70" s="50" customFormat="1" ht="30">
      <c r="A363" s="53">
        <v>362</v>
      </c>
      <c r="B363" s="54" t="s">
        <v>5</v>
      </c>
      <c r="C363" s="53" t="s">
        <v>58</v>
      </c>
      <c r="D363" s="54" t="s">
        <v>829</v>
      </c>
      <c r="E363" s="66">
        <v>23241021</v>
      </c>
      <c r="F363" s="75" t="s">
        <v>662</v>
      </c>
      <c r="G363" s="59" t="s">
        <v>274</v>
      </c>
      <c r="H363" s="59" t="s">
        <v>1176</v>
      </c>
      <c r="I363" s="58">
        <v>9868428732</v>
      </c>
      <c r="J363" s="147" t="s">
        <v>2509</v>
      </c>
      <c r="K363" s="147">
        <v>13</v>
      </c>
      <c r="L363" s="322" t="s">
        <v>293</v>
      </c>
      <c r="M363" s="53" t="s">
        <v>1212</v>
      </c>
      <c r="N363" s="53">
        <v>1</v>
      </c>
      <c r="O363" s="198" t="s">
        <v>1403</v>
      </c>
      <c r="P363" s="198" t="s">
        <v>1403</v>
      </c>
      <c r="Q363" s="54" t="s">
        <v>9</v>
      </c>
      <c r="R363" s="57">
        <f t="shared" si="60"/>
        <v>1094200</v>
      </c>
      <c r="S363" s="60">
        <v>546700</v>
      </c>
      <c r="T363" s="60">
        <f t="shared" si="62"/>
        <v>546700</v>
      </c>
      <c r="U363" s="60"/>
      <c r="V363" s="60">
        <v>547500</v>
      </c>
      <c r="W363" s="61">
        <f t="shared" si="52"/>
        <v>28</v>
      </c>
      <c r="X363" s="61">
        <f t="shared" si="53"/>
        <v>0</v>
      </c>
      <c r="Y363" s="61">
        <f t="shared" si="54"/>
        <v>28</v>
      </c>
      <c r="Z363" s="75">
        <v>0</v>
      </c>
      <c r="AA363" s="75">
        <v>7</v>
      </c>
      <c r="AB363" s="75">
        <v>0</v>
      </c>
      <c r="AC363" s="75">
        <v>0</v>
      </c>
      <c r="AD363" s="75">
        <v>0</v>
      </c>
      <c r="AE363" s="75">
        <v>21</v>
      </c>
      <c r="AF363" s="62">
        <v>3</v>
      </c>
      <c r="AG363" s="55" t="s">
        <v>198</v>
      </c>
      <c r="AH363" s="305">
        <v>42030</v>
      </c>
      <c r="AI363" s="306">
        <v>109340</v>
      </c>
      <c r="AJ363" s="57" t="s">
        <v>199</v>
      </c>
      <c r="AK363" s="305">
        <v>42295</v>
      </c>
      <c r="AL363" s="306">
        <v>352560</v>
      </c>
      <c r="AM363" s="55" t="s">
        <v>200</v>
      </c>
      <c r="AN363" s="305">
        <v>42537</v>
      </c>
      <c r="AO363" s="306">
        <v>79000</v>
      </c>
      <c r="AP363" s="306">
        <v>0</v>
      </c>
      <c r="AQ363" s="60">
        <f t="shared" si="59"/>
        <v>540900</v>
      </c>
      <c r="AR363" s="60">
        <f t="shared" si="58"/>
        <v>540900</v>
      </c>
      <c r="AS363" s="63">
        <f t="shared" si="61"/>
        <v>98.939089079934149</v>
      </c>
      <c r="AT363" s="60" t="s">
        <v>424</v>
      </c>
      <c r="AU363" s="64" t="s">
        <v>173</v>
      </c>
      <c r="AV363" s="53">
        <v>4.8</v>
      </c>
      <c r="AW363" s="53">
        <v>192</v>
      </c>
      <c r="AX363" s="53"/>
      <c r="AY363" s="53"/>
      <c r="AZ363" s="53">
        <v>4.8</v>
      </c>
      <c r="BA363" s="53"/>
      <c r="BB363" s="53"/>
      <c r="BC363" s="53"/>
      <c r="BD363" s="53"/>
      <c r="BE363" s="53"/>
      <c r="BF363" s="53"/>
      <c r="BG363" s="53"/>
      <c r="BH363" s="53"/>
      <c r="BI363" s="53"/>
      <c r="BJ363" s="53"/>
      <c r="BK363" s="53"/>
      <c r="BL363" s="53"/>
      <c r="BM363" s="53"/>
      <c r="BN363" s="53">
        <v>4</v>
      </c>
      <c r="BO363" s="53"/>
      <c r="BP363" s="53"/>
      <c r="BQ363" s="53"/>
      <c r="BR363" s="53"/>
    </row>
    <row r="364" spans="1:70" s="50" customFormat="1" ht="30">
      <c r="A364" s="53">
        <v>363</v>
      </c>
      <c r="B364" s="54" t="s">
        <v>5</v>
      </c>
      <c r="C364" s="53" t="s">
        <v>58</v>
      </c>
      <c r="D364" s="54" t="s">
        <v>830</v>
      </c>
      <c r="E364" s="66">
        <v>23241022</v>
      </c>
      <c r="F364" s="75" t="s">
        <v>663</v>
      </c>
      <c r="G364" s="59" t="s">
        <v>275</v>
      </c>
      <c r="H364" s="59" t="s">
        <v>1177</v>
      </c>
      <c r="I364" s="58">
        <v>9848404985</v>
      </c>
      <c r="J364" s="147" t="s">
        <v>2509</v>
      </c>
      <c r="K364" s="147">
        <v>12</v>
      </c>
      <c r="L364" s="322" t="s">
        <v>2365</v>
      </c>
      <c r="M364" s="53" t="s">
        <v>1212</v>
      </c>
      <c r="N364" s="53">
        <v>1</v>
      </c>
      <c r="O364" s="198" t="s">
        <v>1403</v>
      </c>
      <c r="P364" s="198" t="s">
        <v>1403</v>
      </c>
      <c r="Q364" s="54" t="s">
        <v>9</v>
      </c>
      <c r="R364" s="57">
        <f t="shared" si="60"/>
        <v>1750375</v>
      </c>
      <c r="S364" s="60">
        <v>886400</v>
      </c>
      <c r="T364" s="60">
        <f t="shared" si="62"/>
        <v>886400</v>
      </c>
      <c r="U364" s="60"/>
      <c r="V364" s="60">
        <v>863975</v>
      </c>
      <c r="W364" s="61">
        <f t="shared" si="52"/>
        <v>25</v>
      </c>
      <c r="X364" s="61">
        <f t="shared" si="53"/>
        <v>2</v>
      </c>
      <c r="Y364" s="61">
        <f t="shared" si="54"/>
        <v>23</v>
      </c>
      <c r="Z364" s="75">
        <v>0</v>
      </c>
      <c r="AA364" s="75">
        <v>0</v>
      </c>
      <c r="AB364" s="75">
        <v>2</v>
      </c>
      <c r="AC364" s="75">
        <v>23</v>
      </c>
      <c r="AD364" s="75">
        <v>0</v>
      </c>
      <c r="AE364" s="75">
        <v>0</v>
      </c>
      <c r="AF364" s="62">
        <v>3</v>
      </c>
      <c r="AG364" s="55" t="s">
        <v>198</v>
      </c>
      <c r="AH364" s="305">
        <v>42030</v>
      </c>
      <c r="AI364" s="306">
        <v>177280</v>
      </c>
      <c r="AJ364" s="57" t="s">
        <v>199</v>
      </c>
      <c r="AK364" s="305">
        <v>42170</v>
      </c>
      <c r="AL364" s="306">
        <v>511795</v>
      </c>
      <c r="AM364" s="55" t="s">
        <v>200</v>
      </c>
      <c r="AN364" s="305">
        <v>42478</v>
      </c>
      <c r="AO364" s="306">
        <v>176025</v>
      </c>
      <c r="AP364" s="306">
        <v>0</v>
      </c>
      <c r="AQ364" s="60">
        <f t="shared" si="59"/>
        <v>865100</v>
      </c>
      <c r="AR364" s="60">
        <f t="shared" si="58"/>
        <v>865100</v>
      </c>
      <c r="AS364" s="63">
        <f t="shared" si="61"/>
        <v>97.597021660649816</v>
      </c>
      <c r="AT364" s="60" t="s">
        <v>424</v>
      </c>
      <c r="AU364" s="64" t="s">
        <v>173</v>
      </c>
      <c r="AV364" s="53">
        <v>4.5</v>
      </c>
      <c r="AW364" s="53">
        <v>112</v>
      </c>
      <c r="AX364" s="53"/>
      <c r="AY364" s="53"/>
      <c r="AZ364" s="53">
        <v>13.5</v>
      </c>
      <c r="BA364" s="53"/>
      <c r="BB364" s="53"/>
      <c r="BC364" s="53"/>
      <c r="BD364" s="53"/>
      <c r="BE364" s="53"/>
      <c r="BF364" s="53"/>
      <c r="BG364" s="53"/>
      <c r="BH364" s="53"/>
      <c r="BI364" s="53">
        <v>1</v>
      </c>
      <c r="BJ364" s="53"/>
      <c r="BK364" s="53"/>
      <c r="BL364" s="53"/>
      <c r="BM364" s="53"/>
      <c r="BN364" s="53">
        <v>5</v>
      </c>
      <c r="BO364" s="53"/>
      <c r="BP364" s="53">
        <v>1</v>
      </c>
      <c r="BQ364" s="53"/>
      <c r="BR364" s="53">
        <v>1</v>
      </c>
    </row>
    <row r="365" spans="1:70" s="50" customFormat="1" ht="30">
      <c r="A365" s="53">
        <v>364</v>
      </c>
      <c r="B365" s="54" t="s">
        <v>5</v>
      </c>
      <c r="C365" s="53" t="s">
        <v>58</v>
      </c>
      <c r="D365" s="54" t="s">
        <v>831</v>
      </c>
      <c r="E365" s="66">
        <v>23242023</v>
      </c>
      <c r="F365" s="75" t="s">
        <v>929</v>
      </c>
      <c r="G365" s="54" t="s">
        <v>201</v>
      </c>
      <c r="H365" s="59" t="s">
        <v>401</v>
      </c>
      <c r="I365" s="58">
        <v>9749010812</v>
      </c>
      <c r="J365" s="147" t="s">
        <v>2467</v>
      </c>
      <c r="K365" s="147">
        <v>18</v>
      </c>
      <c r="L365" s="322" t="s">
        <v>2419</v>
      </c>
      <c r="M365" s="53" t="s">
        <v>1227</v>
      </c>
      <c r="N365" s="53">
        <v>2</v>
      </c>
      <c r="O365" s="54" t="s">
        <v>26</v>
      </c>
      <c r="P365" s="54" t="s">
        <v>26</v>
      </c>
      <c r="Q365" s="54" t="s">
        <v>9</v>
      </c>
      <c r="R365" s="57">
        <f t="shared" si="60"/>
        <v>3486520</v>
      </c>
      <c r="S365" s="71">
        <v>1591220</v>
      </c>
      <c r="T365" s="60">
        <f>S365*80%</f>
        <v>1272976</v>
      </c>
      <c r="U365" s="60">
        <f>S365*20%</f>
        <v>318244</v>
      </c>
      <c r="V365" s="71">
        <v>1895300</v>
      </c>
      <c r="W365" s="61">
        <f t="shared" si="52"/>
        <v>73</v>
      </c>
      <c r="X365" s="61">
        <f t="shared" si="53"/>
        <v>48</v>
      </c>
      <c r="Y365" s="61">
        <f t="shared" si="54"/>
        <v>25</v>
      </c>
      <c r="Z365" s="75">
        <v>5</v>
      </c>
      <c r="AA365" s="75">
        <v>3</v>
      </c>
      <c r="AB365" s="75">
        <v>4</v>
      </c>
      <c r="AC365" s="75">
        <v>2</v>
      </c>
      <c r="AD365" s="75">
        <v>39</v>
      </c>
      <c r="AE365" s="75">
        <v>20</v>
      </c>
      <c r="AF365" s="62">
        <v>3</v>
      </c>
      <c r="AG365" s="53" t="s">
        <v>198</v>
      </c>
      <c r="AH365" s="307">
        <v>42373</v>
      </c>
      <c r="AI365" s="200">
        <v>318244</v>
      </c>
      <c r="AJ365" s="57" t="s">
        <v>429</v>
      </c>
      <c r="AK365" s="307">
        <v>42566</v>
      </c>
      <c r="AL365" s="200">
        <v>206955.2</v>
      </c>
      <c r="AM365" s="55"/>
      <c r="AN365" s="53"/>
      <c r="AO365" s="55"/>
      <c r="AP365" s="3">
        <v>131299.79999999999</v>
      </c>
      <c r="AQ365" s="60">
        <f t="shared" si="59"/>
        <v>525199.19999999995</v>
      </c>
      <c r="AR365" s="60">
        <f t="shared" si="58"/>
        <v>656499</v>
      </c>
      <c r="AS365" s="63">
        <f t="shared" si="61"/>
        <v>41.257588516986964</v>
      </c>
      <c r="AT365" s="60" t="s">
        <v>425</v>
      </c>
      <c r="AU365" s="64" t="s">
        <v>174</v>
      </c>
      <c r="AV365" s="53">
        <v>336</v>
      </c>
      <c r="AW365" s="53">
        <v>3.36</v>
      </c>
      <c r="AX365" s="53"/>
      <c r="AY365" s="53"/>
      <c r="AZ365" s="53"/>
      <c r="BA365" s="53"/>
      <c r="BB365" s="53"/>
      <c r="BC365" s="53"/>
      <c r="BD365" s="53"/>
      <c r="BE365" s="53"/>
      <c r="BF365" s="53"/>
      <c r="BG365" s="53">
        <v>1</v>
      </c>
      <c r="BH365" s="53"/>
      <c r="BI365" s="53"/>
      <c r="BJ365" s="53"/>
      <c r="BK365" s="53"/>
      <c r="BL365" s="53"/>
      <c r="BM365" s="53"/>
      <c r="BN365" s="53"/>
      <c r="BO365" s="53"/>
      <c r="BP365" s="53"/>
      <c r="BQ365" s="53"/>
      <c r="BR365" s="53"/>
    </row>
    <row r="366" spans="1:70" s="50" customFormat="1">
      <c r="A366" s="53">
        <v>365</v>
      </c>
      <c r="B366" s="54" t="s">
        <v>5</v>
      </c>
      <c r="C366" s="53" t="s">
        <v>478</v>
      </c>
      <c r="D366" s="54" t="s">
        <v>1340</v>
      </c>
      <c r="E366" s="66">
        <v>23342024</v>
      </c>
      <c r="F366" s="75" t="s">
        <v>1265</v>
      </c>
      <c r="G366" s="54" t="s">
        <v>1267</v>
      </c>
      <c r="H366" s="59" t="s">
        <v>1266</v>
      </c>
      <c r="I366" s="58">
        <v>9848444527</v>
      </c>
      <c r="J366" s="147" t="s">
        <v>2498</v>
      </c>
      <c r="K366" s="147">
        <v>12</v>
      </c>
      <c r="L366" s="322" t="s">
        <v>1235</v>
      </c>
      <c r="M366" s="53" t="s">
        <v>1212</v>
      </c>
      <c r="N366" s="53">
        <v>2</v>
      </c>
      <c r="O366" s="198" t="s">
        <v>1403</v>
      </c>
      <c r="P366" s="198" t="s">
        <v>1403</v>
      </c>
      <c r="Q366" s="54" t="s">
        <v>9</v>
      </c>
      <c r="R366" s="57">
        <f t="shared" si="60"/>
        <v>1561255.4</v>
      </c>
      <c r="S366" s="71">
        <v>986216.01</v>
      </c>
      <c r="T366" s="60">
        <f>S366*80%</f>
        <v>788972.80800000008</v>
      </c>
      <c r="U366" s="60">
        <f>S366*20%</f>
        <v>197243.20200000002</v>
      </c>
      <c r="V366" s="71">
        <v>575039.39</v>
      </c>
      <c r="W366" s="61">
        <f t="shared" si="52"/>
        <v>26</v>
      </c>
      <c r="X366" s="61">
        <f t="shared" si="53"/>
        <v>0</v>
      </c>
      <c r="Y366" s="61">
        <f t="shared" si="54"/>
        <v>26</v>
      </c>
      <c r="Z366" s="75"/>
      <c r="AA366" s="75">
        <v>15</v>
      </c>
      <c r="AB366" s="75"/>
      <c r="AC366" s="75"/>
      <c r="AD366" s="75"/>
      <c r="AE366" s="75">
        <v>11</v>
      </c>
      <c r="AF366" s="62">
        <v>3</v>
      </c>
      <c r="AG366" s="55" t="s">
        <v>198</v>
      </c>
      <c r="AH366" s="305">
        <v>42544</v>
      </c>
      <c r="AI366" s="306">
        <v>197243.2</v>
      </c>
      <c r="AJ366" s="57" t="s">
        <v>199</v>
      </c>
      <c r="AK366" s="308">
        <v>42837</v>
      </c>
      <c r="AL366" s="3">
        <v>255002.37</v>
      </c>
      <c r="AM366" s="55"/>
      <c r="AN366" s="55"/>
      <c r="AO366" s="55"/>
      <c r="AP366" s="306">
        <v>113061.39</v>
      </c>
      <c r="AQ366" s="60">
        <f t="shared" si="59"/>
        <v>452245.57</v>
      </c>
      <c r="AR366" s="60">
        <f t="shared" si="58"/>
        <v>565306.96</v>
      </c>
      <c r="AS366" s="63">
        <f t="shared" si="61"/>
        <v>57.320805408543308</v>
      </c>
      <c r="AT366" s="60" t="s">
        <v>425</v>
      </c>
      <c r="AU366" s="64" t="s">
        <v>173</v>
      </c>
      <c r="AV366" s="53">
        <v>20</v>
      </c>
      <c r="AW366" s="53">
        <v>24</v>
      </c>
      <c r="AX366" s="53"/>
      <c r="AY366" s="53"/>
      <c r="AZ366" s="53">
        <v>20</v>
      </c>
      <c r="BA366" s="53">
        <v>13</v>
      </c>
      <c r="BB366" s="53"/>
      <c r="BC366" s="53"/>
      <c r="BD366" s="53"/>
      <c r="BE366" s="53"/>
      <c r="BF366" s="53"/>
      <c r="BG366" s="53"/>
      <c r="BH366" s="53"/>
      <c r="BI366" s="53"/>
      <c r="BJ366" s="53">
        <v>1300</v>
      </c>
      <c r="BK366" s="53"/>
      <c r="BL366" s="53"/>
      <c r="BM366" s="53">
        <v>20</v>
      </c>
      <c r="BN366" s="53">
        <v>2</v>
      </c>
      <c r="BO366" s="53">
        <v>4</v>
      </c>
      <c r="BP366" s="53"/>
      <c r="BQ366" s="53">
        <v>1</v>
      </c>
      <c r="BR366" s="53">
        <v>2</v>
      </c>
    </row>
    <row r="367" spans="1:70" s="50" customFormat="1">
      <c r="A367" s="53">
        <v>366</v>
      </c>
      <c r="B367" s="54" t="s">
        <v>5</v>
      </c>
      <c r="C367" s="53" t="s">
        <v>1312</v>
      </c>
      <c r="D367" s="54" t="s">
        <v>1335</v>
      </c>
      <c r="E367" s="66">
        <v>23441025</v>
      </c>
      <c r="F367" s="75" t="s">
        <v>1336</v>
      </c>
      <c r="G367" s="54" t="s">
        <v>1338</v>
      </c>
      <c r="H367" s="59" t="s">
        <v>1337</v>
      </c>
      <c r="I367" s="58">
        <v>9849047981</v>
      </c>
      <c r="J367" s="147" t="s">
        <v>2487</v>
      </c>
      <c r="K367" s="147">
        <v>11</v>
      </c>
      <c r="L367" s="322" t="s">
        <v>2439</v>
      </c>
      <c r="M367" s="53" t="s">
        <v>1212</v>
      </c>
      <c r="N367" s="53">
        <v>1</v>
      </c>
      <c r="O367" s="54" t="s">
        <v>1521</v>
      </c>
      <c r="P367" s="54" t="s">
        <v>1521</v>
      </c>
      <c r="Q367" s="54" t="s">
        <v>9</v>
      </c>
      <c r="R367" s="57">
        <f t="shared" si="60"/>
        <v>1673460</v>
      </c>
      <c r="S367" s="71">
        <v>418324</v>
      </c>
      <c r="T367" s="60">
        <f>S367*100%</f>
        <v>418324</v>
      </c>
      <c r="U367" s="60"/>
      <c r="V367" s="71">
        <v>1255136</v>
      </c>
      <c r="W367" s="61">
        <f t="shared" si="52"/>
        <v>25</v>
      </c>
      <c r="X367" s="61">
        <f t="shared" si="53"/>
        <v>0</v>
      </c>
      <c r="Y367" s="61">
        <f t="shared" si="54"/>
        <v>25</v>
      </c>
      <c r="Z367" s="75"/>
      <c r="AA367" s="75"/>
      <c r="AB367" s="75"/>
      <c r="AC367" s="75"/>
      <c r="AD367" s="75"/>
      <c r="AE367" s="75">
        <v>25</v>
      </c>
      <c r="AF367" s="62"/>
      <c r="AG367" s="55" t="s">
        <v>198</v>
      </c>
      <c r="AH367" s="305">
        <v>42544</v>
      </c>
      <c r="AI367" s="306">
        <v>83665</v>
      </c>
      <c r="AJ367" s="57" t="s">
        <v>199</v>
      </c>
      <c r="AK367" s="308">
        <v>42663</v>
      </c>
      <c r="AL367" s="3">
        <v>306885</v>
      </c>
      <c r="AM367" s="55"/>
      <c r="AN367" s="55"/>
      <c r="AO367" s="55"/>
      <c r="AP367" s="306">
        <v>0</v>
      </c>
      <c r="AQ367" s="60">
        <f t="shared" si="59"/>
        <v>390550</v>
      </c>
      <c r="AR367" s="60">
        <f t="shared" si="58"/>
        <v>390550</v>
      </c>
      <c r="AS367" s="63">
        <f t="shared" si="61"/>
        <v>93.360648683795333</v>
      </c>
      <c r="AT367" s="60" t="s">
        <v>425</v>
      </c>
      <c r="AU367" s="64" t="s">
        <v>173</v>
      </c>
      <c r="AV367" s="53">
        <v>3.5</v>
      </c>
      <c r="AW367" s="53">
        <v>42</v>
      </c>
      <c r="AX367" s="53"/>
      <c r="AY367" s="53"/>
      <c r="AZ367" s="53"/>
      <c r="BA367" s="53"/>
      <c r="BB367" s="53"/>
      <c r="BC367" s="53"/>
      <c r="BD367" s="53"/>
      <c r="BE367" s="53"/>
      <c r="BF367" s="53"/>
      <c r="BG367" s="53"/>
      <c r="BH367" s="53"/>
      <c r="BI367" s="53"/>
      <c r="BJ367" s="53"/>
      <c r="BK367" s="53"/>
      <c r="BL367" s="53"/>
      <c r="BM367" s="53"/>
      <c r="BN367" s="53">
        <v>1</v>
      </c>
      <c r="BO367" s="53"/>
      <c r="BP367" s="53"/>
      <c r="BQ367" s="53"/>
      <c r="BR367" s="53"/>
    </row>
    <row r="368" spans="1:70" s="50" customFormat="1" ht="30">
      <c r="A368" s="53">
        <v>367</v>
      </c>
      <c r="B368" s="54" t="s">
        <v>5</v>
      </c>
      <c r="C368" s="53" t="s">
        <v>1312</v>
      </c>
      <c r="D368" s="200" t="s">
        <v>1471</v>
      </c>
      <c r="E368" s="65">
        <v>23451026</v>
      </c>
      <c r="F368" s="200" t="s">
        <v>1472</v>
      </c>
      <c r="G368" s="200" t="s">
        <v>1478</v>
      </c>
      <c r="H368" s="200" t="s">
        <v>1479</v>
      </c>
      <c r="I368" s="306">
        <v>9848556918</v>
      </c>
      <c r="J368" s="147" t="s">
        <v>2511</v>
      </c>
      <c r="K368" s="147">
        <v>12</v>
      </c>
      <c r="L368" s="322" t="s">
        <v>2428</v>
      </c>
      <c r="M368" s="53" t="s">
        <v>1212</v>
      </c>
      <c r="N368" s="65">
        <v>1</v>
      </c>
      <c r="O368" s="198" t="s">
        <v>26</v>
      </c>
      <c r="P368" s="198" t="s">
        <v>26</v>
      </c>
      <c r="Q368" s="200" t="s">
        <v>9</v>
      </c>
      <c r="R368" s="57">
        <f t="shared" si="60"/>
        <v>2974200</v>
      </c>
      <c r="S368" s="200">
        <v>1959237</v>
      </c>
      <c r="T368" s="200">
        <v>1959237</v>
      </c>
      <c r="U368" s="200"/>
      <c r="V368" s="200">
        <v>1014963</v>
      </c>
      <c r="W368" s="61">
        <f t="shared" si="52"/>
        <v>35</v>
      </c>
      <c r="X368" s="61">
        <f t="shared" si="53"/>
        <v>0</v>
      </c>
      <c r="Y368" s="61">
        <f t="shared" si="54"/>
        <v>35</v>
      </c>
      <c r="Z368" s="200">
        <v>0</v>
      </c>
      <c r="AA368" s="200">
        <v>16</v>
      </c>
      <c r="AB368" s="200">
        <v>0</v>
      </c>
      <c r="AC368" s="200">
        <v>0</v>
      </c>
      <c r="AD368" s="200">
        <v>0</v>
      </c>
      <c r="AE368" s="200">
        <v>19</v>
      </c>
      <c r="AF368" s="62"/>
      <c r="AG368" s="53" t="s">
        <v>198</v>
      </c>
      <c r="AH368" s="307">
        <v>42544</v>
      </c>
      <c r="AI368" s="200">
        <v>391847</v>
      </c>
      <c r="AJ368" s="57"/>
      <c r="AK368" s="67"/>
      <c r="AL368" s="57"/>
      <c r="AM368" s="55"/>
      <c r="AN368" s="53"/>
      <c r="AO368" s="55"/>
      <c r="AP368" s="200">
        <v>0</v>
      </c>
      <c r="AQ368" s="60">
        <f t="shared" si="59"/>
        <v>391847</v>
      </c>
      <c r="AR368" s="60">
        <f t="shared" si="58"/>
        <v>391847</v>
      </c>
      <c r="AS368" s="63">
        <f t="shared" si="61"/>
        <v>19.999979583889036</v>
      </c>
      <c r="AT368" s="60" t="s">
        <v>425</v>
      </c>
      <c r="AU368" s="64" t="s">
        <v>174</v>
      </c>
      <c r="AV368" s="53">
        <v>280</v>
      </c>
      <c r="AW368" s="53">
        <v>5.04</v>
      </c>
      <c r="AX368" s="53"/>
      <c r="AY368" s="53"/>
      <c r="AZ368" s="53"/>
      <c r="BA368" s="53"/>
      <c r="BB368" s="53"/>
      <c r="BC368" s="53"/>
      <c r="BD368" s="53"/>
      <c r="BE368" s="53"/>
      <c r="BF368" s="53"/>
      <c r="BG368" s="53"/>
      <c r="BH368" s="53"/>
      <c r="BI368" s="53"/>
      <c r="BJ368" s="53"/>
      <c r="BK368" s="53"/>
      <c r="BL368" s="53">
        <v>1</v>
      </c>
      <c r="BM368" s="53"/>
      <c r="BN368" s="53"/>
      <c r="BO368" s="53"/>
      <c r="BP368" s="53"/>
      <c r="BQ368" s="53"/>
      <c r="BR368" s="53"/>
    </row>
    <row r="369" spans="1:70" s="50" customFormat="1" ht="30">
      <c r="A369" s="53">
        <v>368</v>
      </c>
      <c r="B369" s="54" t="s">
        <v>5</v>
      </c>
      <c r="C369" s="53" t="s">
        <v>1312</v>
      </c>
      <c r="D369" s="198" t="s">
        <v>1473</v>
      </c>
      <c r="E369" s="65">
        <v>23451027</v>
      </c>
      <c r="F369" s="200" t="s">
        <v>1474</v>
      </c>
      <c r="G369" s="200" t="s">
        <v>1480</v>
      </c>
      <c r="H369" s="200" t="s">
        <v>1481</v>
      </c>
      <c r="I369" s="306">
        <v>9800628410</v>
      </c>
      <c r="J369" s="147" t="s">
        <v>2512</v>
      </c>
      <c r="K369" s="147">
        <v>12</v>
      </c>
      <c r="L369" s="322" t="s">
        <v>2381</v>
      </c>
      <c r="M369" s="53" t="s">
        <v>1212</v>
      </c>
      <c r="N369" s="65">
        <v>1</v>
      </c>
      <c r="O369" s="198" t="s">
        <v>1403</v>
      </c>
      <c r="P369" s="198" t="s">
        <v>1403</v>
      </c>
      <c r="Q369" s="200" t="s">
        <v>9</v>
      </c>
      <c r="R369" s="57">
        <f t="shared" ref="R369:R405" si="63">S369+V369</f>
        <v>1320983</v>
      </c>
      <c r="S369" s="200">
        <v>647521</v>
      </c>
      <c r="T369" s="200">
        <v>647521</v>
      </c>
      <c r="U369" s="200"/>
      <c r="V369" s="200">
        <v>673462</v>
      </c>
      <c r="W369" s="61">
        <f t="shared" si="52"/>
        <v>25</v>
      </c>
      <c r="X369" s="61">
        <f t="shared" si="53"/>
        <v>13</v>
      </c>
      <c r="Y369" s="61">
        <f t="shared" si="54"/>
        <v>12</v>
      </c>
      <c r="Z369" s="200">
        <v>0</v>
      </c>
      <c r="AA369" s="200">
        <v>0</v>
      </c>
      <c r="AB369" s="200">
        <v>13</v>
      </c>
      <c r="AC369" s="200">
        <v>12</v>
      </c>
      <c r="AD369" s="200">
        <v>0</v>
      </c>
      <c r="AE369" s="200">
        <v>0</v>
      </c>
      <c r="AF369" s="62"/>
      <c r="AG369" s="53" t="s">
        <v>198</v>
      </c>
      <c r="AH369" s="308">
        <v>42589</v>
      </c>
      <c r="AI369" s="3">
        <v>129504</v>
      </c>
      <c r="AJ369" s="57" t="s">
        <v>199</v>
      </c>
      <c r="AK369" s="308">
        <v>42722</v>
      </c>
      <c r="AL369" s="3">
        <v>457889.58</v>
      </c>
      <c r="AM369" s="55"/>
      <c r="AN369" s="55"/>
      <c r="AO369" s="55"/>
      <c r="AP369" s="306">
        <v>0</v>
      </c>
      <c r="AQ369" s="60">
        <f t="shared" si="59"/>
        <v>587393.58000000007</v>
      </c>
      <c r="AR369" s="60">
        <f t="shared" si="58"/>
        <v>587393.58000000007</v>
      </c>
      <c r="AS369" s="63">
        <f t="shared" si="61"/>
        <v>90.714213129767231</v>
      </c>
      <c r="AT369" s="60" t="s">
        <v>424</v>
      </c>
      <c r="AU369" s="64" t="s">
        <v>173</v>
      </c>
      <c r="AV369" s="53">
        <v>6.1</v>
      </c>
      <c r="AW369" s="53">
        <v>135</v>
      </c>
      <c r="AX369" s="53"/>
      <c r="AY369" s="53"/>
      <c r="AZ369" s="53">
        <v>5.4</v>
      </c>
      <c r="BA369" s="53"/>
      <c r="BB369" s="53"/>
      <c r="BC369" s="53"/>
      <c r="BD369" s="53"/>
      <c r="BE369" s="53"/>
      <c r="BF369" s="53"/>
      <c r="BG369" s="53"/>
      <c r="BH369" s="53"/>
      <c r="BI369" s="53"/>
      <c r="BJ369" s="53">
        <v>3800</v>
      </c>
      <c r="BK369" s="53"/>
      <c r="BL369" s="53">
        <v>1</v>
      </c>
      <c r="BM369" s="53"/>
      <c r="BN369" s="53"/>
      <c r="BO369" s="53">
        <v>25</v>
      </c>
      <c r="BP369" s="53"/>
      <c r="BQ369" s="53"/>
      <c r="BR369" s="53">
        <v>3</v>
      </c>
    </row>
    <row r="370" spans="1:70" s="50" customFormat="1" ht="30">
      <c r="A370" s="53">
        <v>369</v>
      </c>
      <c r="B370" s="54" t="s">
        <v>5</v>
      </c>
      <c r="C370" s="53" t="s">
        <v>1312</v>
      </c>
      <c r="D370" s="198" t="s">
        <v>1475</v>
      </c>
      <c r="E370" s="65">
        <v>23451028</v>
      </c>
      <c r="F370" s="200" t="s">
        <v>1476</v>
      </c>
      <c r="G370" s="200" t="s">
        <v>1482</v>
      </c>
      <c r="H370" s="200" t="s">
        <v>1483</v>
      </c>
      <c r="I370" s="306" t="s">
        <v>1484</v>
      </c>
      <c r="J370" s="147" t="s">
        <v>2511</v>
      </c>
      <c r="K370" s="147">
        <v>12</v>
      </c>
      <c r="L370" s="322" t="s">
        <v>2381</v>
      </c>
      <c r="M370" s="53" t="s">
        <v>1212</v>
      </c>
      <c r="N370" s="65">
        <v>1</v>
      </c>
      <c r="O370" s="198" t="s">
        <v>1403</v>
      </c>
      <c r="P370" s="198" t="s">
        <v>1403</v>
      </c>
      <c r="Q370" s="200" t="s">
        <v>9</v>
      </c>
      <c r="R370" s="57">
        <f t="shared" si="63"/>
        <v>1081465</v>
      </c>
      <c r="S370" s="200">
        <v>503985</v>
      </c>
      <c r="T370" s="200">
        <v>503985</v>
      </c>
      <c r="U370" s="200"/>
      <c r="V370" s="200">
        <v>577480</v>
      </c>
      <c r="W370" s="61">
        <f t="shared" si="52"/>
        <v>19</v>
      </c>
      <c r="X370" s="61">
        <f t="shared" si="53"/>
        <v>0</v>
      </c>
      <c r="Y370" s="61">
        <f t="shared" si="54"/>
        <v>19</v>
      </c>
      <c r="Z370" s="200">
        <v>0</v>
      </c>
      <c r="AA370" s="200">
        <v>0</v>
      </c>
      <c r="AB370" s="200">
        <v>0</v>
      </c>
      <c r="AC370" s="200">
        <v>0</v>
      </c>
      <c r="AD370" s="200">
        <v>0</v>
      </c>
      <c r="AE370" s="200">
        <v>19</v>
      </c>
      <c r="AF370" s="62"/>
      <c r="AG370" s="55"/>
      <c r="AH370" s="68"/>
      <c r="AI370" s="57"/>
      <c r="AJ370" s="57"/>
      <c r="AK370" s="57"/>
      <c r="AL370" s="57"/>
      <c r="AM370" s="55"/>
      <c r="AN370" s="55"/>
      <c r="AO370" s="55"/>
      <c r="AP370" s="306">
        <v>0</v>
      </c>
      <c r="AQ370" s="60">
        <f t="shared" si="59"/>
        <v>0</v>
      </c>
      <c r="AR370" s="60">
        <f t="shared" si="58"/>
        <v>0</v>
      </c>
      <c r="AS370" s="63">
        <f t="shared" si="61"/>
        <v>0</v>
      </c>
      <c r="AT370" s="60" t="s">
        <v>425</v>
      </c>
      <c r="AU370" s="64" t="s">
        <v>173</v>
      </c>
      <c r="AV370" s="53">
        <v>4.2</v>
      </c>
      <c r="AW370" s="53">
        <v>105</v>
      </c>
      <c r="AX370" s="53"/>
      <c r="AY370" s="53"/>
      <c r="AZ370" s="53">
        <v>4.2</v>
      </c>
      <c r="BA370" s="53">
        <v>19</v>
      </c>
      <c r="BB370" s="53"/>
      <c r="BC370" s="53"/>
      <c r="BD370" s="53"/>
      <c r="BE370" s="53"/>
      <c r="BF370" s="53"/>
      <c r="BG370" s="53"/>
      <c r="BH370" s="53"/>
      <c r="BI370" s="53"/>
      <c r="BJ370" s="53">
        <v>570</v>
      </c>
      <c r="BK370" s="53"/>
      <c r="BL370" s="53">
        <v>1</v>
      </c>
      <c r="BM370" s="53"/>
      <c r="BN370" s="53">
        <v>2</v>
      </c>
      <c r="BO370" s="53">
        <v>19</v>
      </c>
      <c r="BP370" s="53"/>
      <c r="BQ370" s="53"/>
      <c r="BR370" s="53"/>
    </row>
    <row r="371" spans="1:70" s="50" customFormat="1" ht="30">
      <c r="A371" s="53">
        <v>370</v>
      </c>
      <c r="B371" s="54" t="s">
        <v>5</v>
      </c>
      <c r="C371" s="53" t="s">
        <v>1312</v>
      </c>
      <c r="D371" s="200" t="s">
        <v>1471</v>
      </c>
      <c r="E371" s="65">
        <v>23451029</v>
      </c>
      <c r="F371" s="200" t="s">
        <v>1477</v>
      </c>
      <c r="G371" s="200" t="s">
        <v>1485</v>
      </c>
      <c r="H371" s="200" t="s">
        <v>1486</v>
      </c>
      <c r="I371" s="306">
        <v>9858440433</v>
      </c>
      <c r="J371" s="147" t="s">
        <v>2511</v>
      </c>
      <c r="K371" s="147">
        <v>12</v>
      </c>
      <c r="L371" s="322" t="s">
        <v>2428</v>
      </c>
      <c r="M371" s="53" t="s">
        <v>1212</v>
      </c>
      <c r="N371" s="65">
        <v>1</v>
      </c>
      <c r="O371" s="198" t="s">
        <v>26</v>
      </c>
      <c r="P371" s="198" t="s">
        <v>26</v>
      </c>
      <c r="Q371" s="200" t="s">
        <v>9</v>
      </c>
      <c r="R371" s="57">
        <f t="shared" si="63"/>
        <v>3294355</v>
      </c>
      <c r="S371" s="200">
        <v>2029915</v>
      </c>
      <c r="T371" s="200">
        <v>2029915</v>
      </c>
      <c r="U371" s="200"/>
      <c r="V371" s="200">
        <v>1264440</v>
      </c>
      <c r="W371" s="61">
        <f t="shared" si="52"/>
        <v>19</v>
      </c>
      <c r="X371" s="61">
        <f t="shared" si="53"/>
        <v>0</v>
      </c>
      <c r="Y371" s="61">
        <f t="shared" si="54"/>
        <v>19</v>
      </c>
      <c r="Z371" s="200">
        <v>0</v>
      </c>
      <c r="AA371" s="200">
        <v>0</v>
      </c>
      <c r="AB371" s="200">
        <v>0</v>
      </c>
      <c r="AC371" s="200">
        <v>0</v>
      </c>
      <c r="AD371" s="200">
        <v>0</v>
      </c>
      <c r="AE371" s="200">
        <v>19</v>
      </c>
      <c r="AF371" s="62"/>
      <c r="AG371" s="53" t="s">
        <v>198</v>
      </c>
      <c r="AH371" s="307">
        <v>42544</v>
      </c>
      <c r="AI371" s="200">
        <v>405983</v>
      </c>
      <c r="AJ371" s="57" t="s">
        <v>199</v>
      </c>
      <c r="AK371" s="308">
        <v>42723</v>
      </c>
      <c r="AL371" s="3">
        <v>464992</v>
      </c>
      <c r="AM371" s="55"/>
      <c r="AN371" s="53"/>
      <c r="AO371" s="55"/>
      <c r="AP371" s="200">
        <v>0</v>
      </c>
      <c r="AQ371" s="60">
        <f t="shared" si="59"/>
        <v>870975</v>
      </c>
      <c r="AR371" s="60">
        <f t="shared" si="58"/>
        <v>870975</v>
      </c>
      <c r="AS371" s="63">
        <f t="shared" si="61"/>
        <v>42.906969011017701</v>
      </c>
      <c r="AT371" s="60" t="s">
        <v>425</v>
      </c>
      <c r="AU371" s="64" t="s">
        <v>174</v>
      </c>
      <c r="AV371" s="53">
        <v>290</v>
      </c>
      <c r="AW371" s="53">
        <v>5.8</v>
      </c>
      <c r="AX371" s="53"/>
      <c r="AY371" s="53"/>
      <c r="AZ371" s="53"/>
      <c r="BA371" s="53"/>
      <c r="BB371" s="53"/>
      <c r="BC371" s="53"/>
      <c r="BD371" s="53"/>
      <c r="BE371" s="53"/>
      <c r="BF371" s="53"/>
      <c r="BG371" s="53"/>
      <c r="BH371" s="53"/>
      <c r="BI371" s="53"/>
      <c r="BJ371" s="53"/>
      <c r="BK371" s="53"/>
      <c r="BL371" s="53">
        <v>1</v>
      </c>
      <c r="BM371" s="53"/>
      <c r="BN371" s="53"/>
      <c r="BO371" s="53"/>
      <c r="BP371" s="53"/>
      <c r="BQ371" s="53"/>
      <c r="BR371" s="53"/>
    </row>
    <row r="372" spans="1:70" s="50" customFormat="1">
      <c r="A372" s="53">
        <v>371</v>
      </c>
      <c r="B372" s="54" t="s">
        <v>5</v>
      </c>
      <c r="C372" s="53" t="s">
        <v>1312</v>
      </c>
      <c r="D372" s="200" t="s">
        <v>1744</v>
      </c>
      <c r="E372" s="66">
        <v>23451030</v>
      </c>
      <c r="F372" s="200" t="s">
        <v>1745</v>
      </c>
      <c r="G372" s="200" t="s">
        <v>1746</v>
      </c>
      <c r="H372" s="200" t="s">
        <v>1747</v>
      </c>
      <c r="I372" s="306">
        <v>9848892632</v>
      </c>
      <c r="J372" s="147" t="s">
        <v>317</v>
      </c>
      <c r="K372" s="147">
        <v>8</v>
      </c>
      <c r="L372" s="322" t="s">
        <v>2439</v>
      </c>
      <c r="M372" s="53" t="s">
        <v>1212</v>
      </c>
      <c r="N372" s="65">
        <v>1</v>
      </c>
      <c r="O372" s="198" t="s">
        <v>45</v>
      </c>
      <c r="P372" s="198" t="s">
        <v>45</v>
      </c>
      <c r="Q372" s="200" t="s">
        <v>9</v>
      </c>
      <c r="R372" s="57">
        <f t="shared" si="63"/>
        <v>2022000</v>
      </c>
      <c r="S372" s="200">
        <v>958848</v>
      </c>
      <c r="T372" s="200">
        <v>958848</v>
      </c>
      <c r="U372" s="200"/>
      <c r="V372" s="200">
        <v>1063152</v>
      </c>
      <c r="W372" s="61">
        <f t="shared" si="52"/>
        <v>28</v>
      </c>
      <c r="X372" s="61">
        <f t="shared" si="53"/>
        <v>0</v>
      </c>
      <c r="Y372" s="61">
        <f t="shared" si="54"/>
        <v>28</v>
      </c>
      <c r="Z372" s="200"/>
      <c r="AA372" s="200">
        <v>10</v>
      </c>
      <c r="AB372" s="200"/>
      <c r="AC372" s="200">
        <v>2</v>
      </c>
      <c r="AD372" s="200"/>
      <c r="AE372" s="200">
        <v>16</v>
      </c>
      <c r="AF372" s="62"/>
      <c r="AG372" s="53" t="s">
        <v>198</v>
      </c>
      <c r="AH372" s="308">
        <v>42634</v>
      </c>
      <c r="AI372" s="3">
        <v>191770</v>
      </c>
      <c r="AJ372" s="57"/>
      <c r="AK372" s="67"/>
      <c r="AL372" s="57"/>
      <c r="AM372" s="55"/>
      <c r="AN372" s="53"/>
      <c r="AO372" s="55"/>
      <c r="AP372" s="306">
        <v>0</v>
      </c>
      <c r="AQ372" s="60">
        <f t="shared" si="59"/>
        <v>191770</v>
      </c>
      <c r="AR372" s="60">
        <f t="shared" si="58"/>
        <v>191770</v>
      </c>
      <c r="AS372" s="63">
        <f t="shared" si="61"/>
        <v>20.000041716726738</v>
      </c>
      <c r="AT372" s="60" t="s">
        <v>425</v>
      </c>
      <c r="AU372" s="64" t="s">
        <v>173</v>
      </c>
      <c r="AV372" s="53">
        <v>8</v>
      </c>
      <c r="AW372" s="53">
        <v>160</v>
      </c>
      <c r="AX372" s="53"/>
      <c r="AY372" s="53"/>
      <c r="AZ372" s="53"/>
      <c r="BA372" s="53"/>
      <c r="BB372" s="53"/>
      <c r="BC372" s="53"/>
      <c r="BD372" s="53"/>
      <c r="BE372" s="53"/>
      <c r="BF372" s="53"/>
      <c r="BG372" s="53"/>
      <c r="BH372" s="53"/>
      <c r="BI372" s="53"/>
      <c r="BJ372" s="53"/>
      <c r="BK372" s="53"/>
      <c r="BL372" s="53">
        <v>1</v>
      </c>
      <c r="BM372" s="53"/>
      <c r="BN372" s="53">
        <v>2</v>
      </c>
      <c r="BO372" s="53"/>
      <c r="BP372" s="53"/>
      <c r="BQ372" s="53"/>
      <c r="BR372" s="53">
        <v>2</v>
      </c>
    </row>
    <row r="373" spans="1:70" s="50" customFormat="1" ht="30">
      <c r="A373" s="53">
        <v>372</v>
      </c>
      <c r="B373" s="54" t="s">
        <v>5</v>
      </c>
      <c r="C373" s="53" t="s">
        <v>1312</v>
      </c>
      <c r="D373" s="200" t="s">
        <v>2137</v>
      </c>
      <c r="E373" s="147">
        <v>23453031</v>
      </c>
      <c r="F373" s="200" t="s">
        <v>2135</v>
      </c>
      <c r="G373" s="3" t="s">
        <v>2141</v>
      </c>
      <c r="H373" s="3" t="s">
        <v>2146</v>
      </c>
      <c r="I373" s="3">
        <v>9848620414</v>
      </c>
      <c r="J373" s="147" t="s">
        <v>2152</v>
      </c>
      <c r="K373" s="147">
        <v>12</v>
      </c>
      <c r="L373" s="322" t="s">
        <v>2153</v>
      </c>
      <c r="M373" s="147" t="s">
        <v>1402</v>
      </c>
      <c r="N373" s="3">
        <v>3</v>
      </c>
      <c r="O373" s="3" t="s">
        <v>45</v>
      </c>
      <c r="P373" s="3" t="s">
        <v>45</v>
      </c>
      <c r="Q373" s="3" t="s">
        <v>107</v>
      </c>
      <c r="R373" s="3">
        <v>2127881.2400000002</v>
      </c>
      <c r="S373" s="3">
        <v>1038015.62</v>
      </c>
      <c r="T373" s="3">
        <v>830412.5</v>
      </c>
      <c r="U373" s="3">
        <v>207603.12</v>
      </c>
      <c r="V373" s="3">
        <v>1089865.6200000001</v>
      </c>
      <c r="W373" s="3">
        <v>1</v>
      </c>
      <c r="X373" s="3">
        <v>1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>
        <v>1</v>
      </c>
      <c r="AE373" s="3">
        <v>0</v>
      </c>
      <c r="AF373" s="62"/>
      <c r="AG373" s="55"/>
      <c r="AH373" s="68"/>
      <c r="AI373" s="57"/>
      <c r="AJ373" s="57"/>
      <c r="AK373" s="57"/>
      <c r="AL373" s="57"/>
      <c r="AM373" s="55"/>
      <c r="AN373" s="55"/>
      <c r="AO373" s="55"/>
      <c r="AP373" s="306"/>
      <c r="AQ373" s="60">
        <f t="shared" si="59"/>
        <v>0</v>
      </c>
      <c r="AR373" s="60">
        <f t="shared" si="58"/>
        <v>0</v>
      </c>
      <c r="AS373" s="63">
        <f t="shared" si="61"/>
        <v>0</v>
      </c>
      <c r="AT373" s="60" t="s">
        <v>425</v>
      </c>
      <c r="AU373" s="64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  <c r="BF373" s="53"/>
      <c r="BG373" s="53"/>
      <c r="BH373" s="53"/>
      <c r="BI373" s="53"/>
      <c r="BJ373" s="53"/>
      <c r="BK373" s="53"/>
      <c r="BL373" s="53"/>
      <c r="BM373" s="53"/>
      <c r="BN373" s="53"/>
      <c r="BO373" s="53"/>
      <c r="BP373" s="53"/>
      <c r="BQ373" s="53"/>
      <c r="BR373" s="53"/>
    </row>
    <row r="374" spans="1:70" s="50" customFormat="1" ht="30">
      <c r="A374" s="53">
        <v>373</v>
      </c>
      <c r="B374" s="54" t="s">
        <v>5</v>
      </c>
      <c r="C374" s="53" t="s">
        <v>1312</v>
      </c>
      <c r="D374" s="200" t="s">
        <v>2138</v>
      </c>
      <c r="E374" s="147">
        <v>23452032</v>
      </c>
      <c r="F374" s="200" t="s">
        <v>2136</v>
      </c>
      <c r="G374" s="3" t="s">
        <v>2142</v>
      </c>
      <c r="H374" s="3" t="s">
        <v>2147</v>
      </c>
      <c r="I374" s="3">
        <v>9849503582</v>
      </c>
      <c r="J374" s="147" t="s">
        <v>2154</v>
      </c>
      <c r="K374" s="147">
        <v>12</v>
      </c>
      <c r="L374" s="322" t="s">
        <v>2155</v>
      </c>
      <c r="M374" s="147" t="s">
        <v>1227</v>
      </c>
      <c r="N374" s="3">
        <v>2</v>
      </c>
      <c r="O374" s="3" t="s">
        <v>1403</v>
      </c>
      <c r="P374" s="3" t="s">
        <v>1403</v>
      </c>
      <c r="Q374" s="3" t="s">
        <v>9</v>
      </c>
      <c r="R374" s="3">
        <v>3823248.65</v>
      </c>
      <c r="S374" s="3">
        <v>1966311.76</v>
      </c>
      <c r="T374" s="3">
        <v>1573049.41</v>
      </c>
      <c r="U374" s="3">
        <v>393262.35</v>
      </c>
      <c r="V374" s="3">
        <v>1856936.89</v>
      </c>
      <c r="W374" s="3">
        <v>20</v>
      </c>
      <c r="X374" s="3">
        <v>15</v>
      </c>
      <c r="Y374" s="3">
        <v>5</v>
      </c>
      <c r="Z374" s="3">
        <v>2</v>
      </c>
      <c r="AA374" s="3">
        <v>0</v>
      </c>
      <c r="AB374" s="3">
        <v>0</v>
      </c>
      <c r="AC374" s="3">
        <v>0</v>
      </c>
      <c r="AD374" s="3">
        <v>13</v>
      </c>
      <c r="AE374" s="3">
        <v>5</v>
      </c>
      <c r="AF374" s="62"/>
      <c r="AG374" s="55"/>
      <c r="AH374" s="68"/>
      <c r="AI374" s="57"/>
      <c r="AJ374" s="57"/>
      <c r="AK374" s="57"/>
      <c r="AL374" s="57"/>
      <c r="AM374" s="55"/>
      <c r="AN374" s="55"/>
      <c r="AO374" s="55"/>
      <c r="AP374" s="306"/>
      <c r="AQ374" s="60">
        <f t="shared" si="59"/>
        <v>0</v>
      </c>
      <c r="AR374" s="60">
        <f t="shared" si="58"/>
        <v>0</v>
      </c>
      <c r="AS374" s="63">
        <f t="shared" si="61"/>
        <v>0</v>
      </c>
      <c r="AT374" s="60" t="s">
        <v>425</v>
      </c>
      <c r="AU374" s="64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  <c r="BF374" s="53"/>
      <c r="BG374" s="53"/>
      <c r="BH374" s="53"/>
      <c r="BI374" s="53"/>
      <c r="BJ374" s="53"/>
      <c r="BK374" s="53"/>
      <c r="BL374" s="53"/>
      <c r="BM374" s="53"/>
      <c r="BN374" s="53"/>
      <c r="BO374" s="53"/>
      <c r="BP374" s="53"/>
      <c r="BQ374" s="53"/>
      <c r="BR374" s="53"/>
    </row>
    <row r="375" spans="1:70" s="50" customFormat="1">
      <c r="A375" s="53">
        <v>374</v>
      </c>
      <c r="B375" s="54" t="s">
        <v>5</v>
      </c>
      <c r="C375" s="53" t="s">
        <v>1312</v>
      </c>
      <c r="D375" s="200" t="s">
        <v>2134</v>
      </c>
      <c r="E375" s="147">
        <v>23452033</v>
      </c>
      <c r="F375" s="200" t="s">
        <v>2133</v>
      </c>
      <c r="G375" s="3" t="s">
        <v>2144</v>
      </c>
      <c r="H375" s="3" t="s">
        <v>2148</v>
      </c>
      <c r="I375" s="3">
        <v>9848549073</v>
      </c>
      <c r="J375" s="147" t="s">
        <v>2150</v>
      </c>
      <c r="K375" s="147">
        <v>12</v>
      </c>
      <c r="L375" s="322" t="s">
        <v>2156</v>
      </c>
      <c r="M375" s="147" t="s">
        <v>1227</v>
      </c>
      <c r="N375" s="3">
        <v>2</v>
      </c>
      <c r="O375" s="3" t="s">
        <v>61</v>
      </c>
      <c r="P375" s="3" t="s">
        <v>61</v>
      </c>
      <c r="Q375" s="3" t="s">
        <v>9</v>
      </c>
      <c r="R375" s="3">
        <v>3069717.4</v>
      </c>
      <c r="S375" s="3">
        <v>1384476.4</v>
      </c>
      <c r="T375" s="3">
        <v>1107581</v>
      </c>
      <c r="U375" s="3">
        <v>276895.40000000002</v>
      </c>
      <c r="V375" s="3">
        <v>1685241</v>
      </c>
      <c r="W375" s="3">
        <v>80</v>
      </c>
      <c r="X375" s="3">
        <v>35</v>
      </c>
      <c r="Y375" s="3">
        <v>45</v>
      </c>
      <c r="Z375" s="3">
        <v>7</v>
      </c>
      <c r="AA375" s="3">
        <v>0</v>
      </c>
      <c r="AB375" s="3">
        <v>0</v>
      </c>
      <c r="AC375" s="3">
        <v>0</v>
      </c>
      <c r="AD375" s="3">
        <v>28</v>
      </c>
      <c r="AE375" s="3">
        <v>45</v>
      </c>
      <c r="AF375" s="62"/>
      <c r="AG375" s="55" t="s">
        <v>198</v>
      </c>
      <c r="AH375" s="308">
        <v>42837</v>
      </c>
      <c r="AI375" s="3">
        <v>261587.9</v>
      </c>
      <c r="AJ375" s="57"/>
      <c r="AK375" s="57"/>
      <c r="AL375" s="57"/>
      <c r="AM375" s="55"/>
      <c r="AN375" s="55"/>
      <c r="AO375" s="55"/>
      <c r="AP375" s="306"/>
      <c r="AQ375" s="60">
        <f t="shared" si="59"/>
        <v>261587.9</v>
      </c>
      <c r="AR375" s="60">
        <f t="shared" si="58"/>
        <v>261587.9</v>
      </c>
      <c r="AS375" s="63">
        <f t="shared" si="61"/>
        <v>18.894356017914067</v>
      </c>
      <c r="AT375" s="60" t="s">
        <v>425</v>
      </c>
      <c r="AU375" s="64" t="s">
        <v>173</v>
      </c>
      <c r="AV375" s="53">
        <v>8</v>
      </c>
      <c r="AW375" s="53"/>
      <c r="AX375" s="53"/>
      <c r="AY375" s="53"/>
      <c r="AZ375" s="53"/>
      <c r="BA375" s="53"/>
      <c r="BB375" s="53"/>
      <c r="BC375" s="53">
        <v>1</v>
      </c>
      <c r="BD375" s="53"/>
      <c r="BE375" s="53"/>
      <c r="BF375" s="53"/>
      <c r="BG375" s="53"/>
      <c r="BH375" s="53"/>
      <c r="BI375" s="53"/>
      <c r="BJ375" s="53"/>
      <c r="BK375" s="53"/>
      <c r="BL375" s="53"/>
      <c r="BM375" s="53"/>
      <c r="BN375" s="53"/>
      <c r="BO375" s="53"/>
      <c r="BP375" s="53"/>
      <c r="BQ375" s="53"/>
      <c r="BR375" s="53"/>
    </row>
    <row r="376" spans="1:70" s="50" customFormat="1">
      <c r="A376" s="53">
        <v>375</v>
      </c>
      <c r="B376" s="54" t="s">
        <v>5</v>
      </c>
      <c r="C376" s="53" t="s">
        <v>2178</v>
      </c>
      <c r="D376" s="3" t="s">
        <v>2338</v>
      </c>
      <c r="E376" s="147">
        <v>23552034</v>
      </c>
      <c r="F376" s="3" t="s">
        <v>2339</v>
      </c>
      <c r="G376" s="3" t="s">
        <v>2340</v>
      </c>
      <c r="H376" s="3" t="s">
        <v>2341</v>
      </c>
      <c r="I376" s="3">
        <v>9848474762</v>
      </c>
      <c r="J376" s="147" t="s">
        <v>2325</v>
      </c>
      <c r="K376" s="147">
        <v>9</v>
      </c>
      <c r="L376" s="322" t="s">
        <v>2103</v>
      </c>
      <c r="M376" s="147" t="s">
        <v>1227</v>
      </c>
      <c r="N376" s="3">
        <v>2</v>
      </c>
      <c r="O376" s="3" t="s">
        <v>1403</v>
      </c>
      <c r="P376" s="3" t="s">
        <v>1403</v>
      </c>
      <c r="Q376" s="3" t="s">
        <v>9</v>
      </c>
      <c r="R376" s="3">
        <v>5390110</v>
      </c>
      <c r="S376" s="3">
        <v>2686774.25</v>
      </c>
      <c r="T376" s="3">
        <v>2149419.4</v>
      </c>
      <c r="U376" s="3">
        <v>537354.85</v>
      </c>
      <c r="V376" s="3">
        <v>2703335.75</v>
      </c>
      <c r="W376" s="3">
        <v>96</v>
      </c>
      <c r="X376" s="3">
        <v>54</v>
      </c>
      <c r="Y376" s="3">
        <v>42</v>
      </c>
      <c r="Z376" s="3">
        <v>5</v>
      </c>
      <c r="AA376" s="3">
        <v>4</v>
      </c>
      <c r="AB376" s="3">
        <v>0</v>
      </c>
      <c r="AC376" s="3">
        <v>0</v>
      </c>
      <c r="AD376" s="3">
        <v>49</v>
      </c>
      <c r="AE376" s="3">
        <v>38</v>
      </c>
      <c r="AF376" s="3">
        <v>3</v>
      </c>
      <c r="AG376" s="55"/>
      <c r="AH376" s="68"/>
      <c r="AI376" s="57"/>
      <c r="AJ376" s="57"/>
      <c r="AK376" s="57"/>
      <c r="AL376" s="57"/>
      <c r="AM376" s="55"/>
      <c r="AN376" s="55"/>
      <c r="AO376" s="55"/>
      <c r="AP376" s="306"/>
      <c r="AQ376" s="60">
        <f t="shared" si="59"/>
        <v>0</v>
      </c>
      <c r="AR376" s="60">
        <f t="shared" si="58"/>
        <v>0</v>
      </c>
      <c r="AS376" s="63">
        <f t="shared" si="61"/>
        <v>0</v>
      </c>
      <c r="AT376" s="60" t="s">
        <v>425</v>
      </c>
      <c r="AU376" s="64" t="s">
        <v>173</v>
      </c>
      <c r="AV376" s="53">
        <v>10</v>
      </c>
      <c r="AW376" s="53">
        <v>175</v>
      </c>
      <c r="AX376" s="53"/>
      <c r="AY376" s="53"/>
      <c r="AZ376" s="53">
        <v>10</v>
      </c>
      <c r="BA376" s="53">
        <v>96</v>
      </c>
      <c r="BB376" s="53"/>
      <c r="BC376" s="53">
        <v>1</v>
      </c>
      <c r="BD376" s="53"/>
      <c r="BE376" s="53"/>
      <c r="BF376" s="53"/>
      <c r="BG376" s="53"/>
      <c r="BH376" s="53"/>
      <c r="BI376" s="53"/>
      <c r="BJ376" s="53">
        <v>3000</v>
      </c>
      <c r="BK376" s="53"/>
      <c r="BL376" s="53">
        <v>3</v>
      </c>
      <c r="BM376" s="53">
        <v>100</v>
      </c>
      <c r="BN376" s="53">
        <v>10</v>
      </c>
      <c r="BO376" s="53">
        <v>96</v>
      </c>
      <c r="BP376" s="53"/>
      <c r="BQ376" s="53">
        <v>3</v>
      </c>
      <c r="BR376" s="53"/>
    </row>
    <row r="377" spans="1:70" s="50" customFormat="1" ht="30">
      <c r="A377" s="53">
        <v>376</v>
      </c>
      <c r="B377" s="54" t="s">
        <v>5</v>
      </c>
      <c r="C377" s="53" t="s">
        <v>2178</v>
      </c>
      <c r="D377" s="3" t="s">
        <v>2620</v>
      </c>
      <c r="E377" s="147">
        <v>23552035</v>
      </c>
      <c r="F377" s="3" t="s">
        <v>2621</v>
      </c>
      <c r="G377" s="3" t="s">
        <v>2622</v>
      </c>
      <c r="H377" s="3" t="s">
        <v>2623</v>
      </c>
      <c r="I377" s="3">
        <v>9749015441</v>
      </c>
      <c r="J377" s="147" t="s">
        <v>2624</v>
      </c>
      <c r="K377" s="147">
        <v>10</v>
      </c>
      <c r="L377" s="322" t="s">
        <v>2625</v>
      </c>
      <c r="M377" s="147" t="s">
        <v>1227</v>
      </c>
      <c r="N377" s="3">
        <v>2</v>
      </c>
      <c r="O377" s="3" t="s">
        <v>26</v>
      </c>
      <c r="P377" s="3" t="s">
        <v>26</v>
      </c>
      <c r="Q377" s="3" t="s">
        <v>9</v>
      </c>
      <c r="R377" s="3">
        <v>3427000</v>
      </c>
      <c r="S377" s="3">
        <v>1729300</v>
      </c>
      <c r="T377" s="3">
        <v>1383440</v>
      </c>
      <c r="U377" s="3">
        <v>345860</v>
      </c>
      <c r="V377" s="3">
        <v>1697700</v>
      </c>
      <c r="W377" s="3">
        <v>30</v>
      </c>
      <c r="X377" s="3">
        <v>0</v>
      </c>
      <c r="Y377" s="3">
        <v>30</v>
      </c>
      <c r="Z377" s="3">
        <v>0</v>
      </c>
      <c r="AA377" s="3">
        <v>2</v>
      </c>
      <c r="AB377" s="3">
        <v>0</v>
      </c>
      <c r="AC377" s="3">
        <v>0</v>
      </c>
      <c r="AD377" s="3">
        <v>0</v>
      </c>
      <c r="AE377" s="3">
        <v>28</v>
      </c>
      <c r="AF377" s="3">
        <v>3</v>
      </c>
      <c r="AG377" s="55"/>
      <c r="AH377" s="68"/>
      <c r="AI377" s="57"/>
      <c r="AJ377" s="57"/>
      <c r="AK377" s="57"/>
      <c r="AL377" s="57"/>
      <c r="AM377" s="55"/>
      <c r="AN377" s="55"/>
      <c r="AO377" s="55"/>
      <c r="AP377" s="306"/>
      <c r="AQ377" s="60">
        <f t="shared" si="59"/>
        <v>0</v>
      </c>
      <c r="AR377" s="60">
        <f t="shared" ref="AR377:AR435" si="64">AP377+AQ377</f>
        <v>0</v>
      </c>
      <c r="AS377" s="63">
        <f t="shared" si="61"/>
        <v>0</v>
      </c>
      <c r="AT377" s="60" t="s">
        <v>425</v>
      </c>
      <c r="AU377" s="64" t="s">
        <v>174</v>
      </c>
      <c r="AV377" s="53">
        <v>300</v>
      </c>
      <c r="AW377" s="53">
        <v>4.5</v>
      </c>
      <c r="AX377" s="53"/>
      <c r="AY377" s="53"/>
      <c r="AZ377" s="53"/>
      <c r="BA377" s="53"/>
      <c r="BB377" s="53"/>
      <c r="BC377" s="53"/>
      <c r="BD377" s="53"/>
      <c r="BE377" s="53"/>
      <c r="BF377" s="53"/>
      <c r="BG377" s="53"/>
      <c r="BH377" s="53"/>
      <c r="BI377" s="53"/>
      <c r="BJ377" s="53"/>
      <c r="BK377" s="53"/>
      <c r="BL377" s="53">
        <v>1</v>
      </c>
      <c r="BM377" s="53"/>
      <c r="BN377" s="53"/>
      <c r="BO377" s="53"/>
      <c r="BP377" s="53"/>
      <c r="BQ377" s="53"/>
      <c r="BR377" s="53"/>
    </row>
    <row r="378" spans="1:70" s="50" customFormat="1" ht="30">
      <c r="A378" s="53">
        <v>377</v>
      </c>
      <c r="B378" s="54" t="s">
        <v>5</v>
      </c>
      <c r="C378" s="53" t="s">
        <v>2178</v>
      </c>
      <c r="D378" s="3" t="s">
        <v>2626</v>
      </c>
      <c r="E378" s="147">
        <v>23552036</v>
      </c>
      <c r="F378" s="3" t="s">
        <v>2627</v>
      </c>
      <c r="G378" s="3" t="s">
        <v>2628</v>
      </c>
      <c r="H378" s="3" t="s">
        <v>2629</v>
      </c>
      <c r="I378" s="3">
        <v>9848605611</v>
      </c>
      <c r="J378" s="147" t="s">
        <v>2624</v>
      </c>
      <c r="K378" s="147">
        <v>10</v>
      </c>
      <c r="L378" s="322" t="s">
        <v>2625</v>
      </c>
      <c r="M378" s="147" t="s">
        <v>1227</v>
      </c>
      <c r="N378" s="3">
        <v>2</v>
      </c>
      <c r="O378" s="3" t="s">
        <v>26</v>
      </c>
      <c r="P378" s="3" t="s">
        <v>26</v>
      </c>
      <c r="Q378" s="3" t="s">
        <v>9</v>
      </c>
      <c r="R378" s="3">
        <v>2941500</v>
      </c>
      <c r="S378" s="3">
        <v>1469960</v>
      </c>
      <c r="T378" s="3">
        <v>1175968</v>
      </c>
      <c r="U378" s="3">
        <v>293992</v>
      </c>
      <c r="V378" s="3">
        <v>1471540</v>
      </c>
      <c r="W378" s="3">
        <v>25</v>
      </c>
      <c r="X378" s="3">
        <v>0</v>
      </c>
      <c r="Y378" s="3">
        <v>25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25</v>
      </c>
      <c r="AF378" s="3">
        <v>3</v>
      </c>
      <c r="AG378" s="55"/>
      <c r="AH378" s="68"/>
      <c r="AI378" s="57"/>
      <c r="AJ378" s="57"/>
      <c r="AK378" s="57"/>
      <c r="AL378" s="57"/>
      <c r="AM378" s="55"/>
      <c r="AN378" s="55"/>
      <c r="AO378" s="55"/>
      <c r="AP378" s="306"/>
      <c r="AQ378" s="60">
        <f t="shared" si="59"/>
        <v>0</v>
      </c>
      <c r="AR378" s="60">
        <f t="shared" si="64"/>
        <v>0</v>
      </c>
      <c r="AS378" s="63">
        <f t="shared" si="61"/>
        <v>0</v>
      </c>
      <c r="AT378" s="60" t="s">
        <v>425</v>
      </c>
      <c r="AU378" s="64" t="s">
        <v>174</v>
      </c>
      <c r="AV378" s="53">
        <v>250</v>
      </c>
      <c r="AW378" s="53">
        <v>3.5</v>
      </c>
      <c r="AX378" s="53"/>
      <c r="AY378" s="53"/>
      <c r="AZ378" s="53"/>
      <c r="BA378" s="53"/>
      <c r="BB378" s="53"/>
      <c r="BC378" s="53"/>
      <c r="BD378" s="53"/>
      <c r="BE378" s="53"/>
      <c r="BF378" s="53"/>
      <c r="BG378" s="53"/>
      <c r="BH378" s="53"/>
      <c r="BI378" s="53"/>
      <c r="BJ378" s="53"/>
      <c r="BK378" s="53"/>
      <c r="BL378" s="53">
        <v>1</v>
      </c>
      <c r="BM378" s="53"/>
      <c r="BN378" s="53"/>
      <c r="BO378" s="53"/>
      <c r="BP378" s="53"/>
      <c r="BQ378" s="53"/>
      <c r="BR378" s="53"/>
    </row>
    <row r="379" spans="1:70" s="50" customFormat="1" ht="30">
      <c r="A379" s="53">
        <v>378</v>
      </c>
      <c r="B379" s="54" t="s">
        <v>5</v>
      </c>
      <c r="C379" s="53" t="s">
        <v>2178</v>
      </c>
      <c r="D379" s="3" t="s">
        <v>2630</v>
      </c>
      <c r="E379" s="147">
        <v>23552037</v>
      </c>
      <c r="F379" s="3" t="s">
        <v>2631</v>
      </c>
      <c r="G379" s="3" t="s">
        <v>1485</v>
      </c>
      <c r="H379" s="3" t="s">
        <v>2632</v>
      </c>
      <c r="I379" s="3">
        <v>9858440433</v>
      </c>
      <c r="J379" s="147" t="s">
        <v>2624</v>
      </c>
      <c r="K379" s="147">
        <v>9</v>
      </c>
      <c r="L379" s="322" t="s">
        <v>2282</v>
      </c>
      <c r="M379" s="147" t="s">
        <v>1402</v>
      </c>
      <c r="N379" s="3">
        <v>2</v>
      </c>
      <c r="O379" s="3" t="s">
        <v>1403</v>
      </c>
      <c r="P379" s="3" t="s">
        <v>1403</v>
      </c>
      <c r="Q379" s="3" t="s">
        <v>9</v>
      </c>
      <c r="R379" s="3">
        <v>2077412.7</v>
      </c>
      <c r="S379" s="3">
        <v>901723.65</v>
      </c>
      <c r="T379" s="3">
        <v>721378.92</v>
      </c>
      <c r="U379" s="3">
        <v>180344.73</v>
      </c>
      <c r="V379" s="3">
        <v>1175689.05</v>
      </c>
      <c r="W379" s="3">
        <v>2</v>
      </c>
      <c r="X379" s="3">
        <v>2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2</v>
      </c>
      <c r="AE379" s="3">
        <v>0</v>
      </c>
      <c r="AF379" s="3">
        <v>3</v>
      </c>
      <c r="AG379" s="55"/>
      <c r="AH379" s="68"/>
      <c r="AI379" s="57"/>
      <c r="AJ379" s="57"/>
      <c r="AK379" s="57"/>
      <c r="AL379" s="57"/>
      <c r="AM379" s="55"/>
      <c r="AN379" s="55"/>
      <c r="AO379" s="55"/>
      <c r="AP379" s="306"/>
      <c r="AQ379" s="60">
        <f t="shared" ref="AQ379:AQ437" si="65">AI379+AL379+AO379</f>
        <v>0</v>
      </c>
      <c r="AR379" s="60">
        <f t="shared" si="64"/>
        <v>0</v>
      </c>
      <c r="AS379" s="63">
        <f t="shared" si="61"/>
        <v>0</v>
      </c>
      <c r="AT379" s="60" t="s">
        <v>425</v>
      </c>
      <c r="AU379" s="64"/>
      <c r="AV379" s="53"/>
      <c r="AW379" s="53"/>
      <c r="AX379" s="53"/>
      <c r="AY379" s="53"/>
      <c r="AZ379" s="53"/>
      <c r="BA379" s="53">
        <v>20</v>
      </c>
      <c r="BB379" s="53"/>
      <c r="BC379" s="53"/>
      <c r="BD379" s="53"/>
      <c r="BE379" s="53"/>
      <c r="BF379" s="53"/>
      <c r="BG379" s="53"/>
      <c r="BH379" s="53"/>
      <c r="BI379" s="53"/>
      <c r="BJ379" s="53"/>
      <c r="BK379" s="53"/>
      <c r="BL379" s="53">
        <v>1</v>
      </c>
      <c r="BM379" s="53">
        <v>20</v>
      </c>
      <c r="BN379" s="53">
        <v>2</v>
      </c>
      <c r="BO379" s="53"/>
      <c r="BP379" s="53"/>
      <c r="BQ379" s="53">
        <v>3</v>
      </c>
      <c r="BR379" s="53">
        <v>1</v>
      </c>
    </row>
    <row r="380" spans="1:70" s="50" customFormat="1" ht="30">
      <c r="A380" s="53">
        <v>379</v>
      </c>
      <c r="B380" s="54" t="s">
        <v>5</v>
      </c>
      <c r="C380" s="53" t="s">
        <v>2178</v>
      </c>
      <c r="D380" s="3" t="s">
        <v>2750</v>
      </c>
      <c r="E380" s="3">
        <v>23553038</v>
      </c>
      <c r="F380" s="3" t="s">
        <v>2751</v>
      </c>
      <c r="G380" s="3" t="s">
        <v>2752</v>
      </c>
      <c r="H380" s="3" t="s">
        <v>2753</v>
      </c>
      <c r="I380" s="3" t="s">
        <v>2754</v>
      </c>
      <c r="J380" s="3" t="s">
        <v>2755</v>
      </c>
      <c r="K380" s="3">
        <v>9</v>
      </c>
      <c r="L380" s="3" t="s">
        <v>2625</v>
      </c>
      <c r="M380" s="3" t="s">
        <v>1402</v>
      </c>
      <c r="N380" s="3">
        <v>3</v>
      </c>
      <c r="O380" s="3" t="s">
        <v>1521</v>
      </c>
      <c r="P380" s="3" t="s">
        <v>1521</v>
      </c>
      <c r="Q380" s="54" t="s">
        <v>36</v>
      </c>
      <c r="R380" s="3">
        <v>8985120</v>
      </c>
      <c r="S380" s="3">
        <v>2417266</v>
      </c>
      <c r="T380" s="3">
        <v>1933812.8</v>
      </c>
      <c r="U380" s="3">
        <v>483453.2</v>
      </c>
      <c r="V380" s="3">
        <v>6567854</v>
      </c>
      <c r="W380" s="3">
        <v>1</v>
      </c>
      <c r="X380" s="3">
        <v>1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3">
        <v>1</v>
      </c>
      <c r="AE380" s="3">
        <v>0</v>
      </c>
      <c r="AF380" s="3">
        <v>3</v>
      </c>
      <c r="AG380" s="55"/>
      <c r="AH380" s="68"/>
      <c r="AI380" s="57"/>
      <c r="AJ380" s="57"/>
      <c r="AK380" s="57"/>
      <c r="AL380" s="57"/>
      <c r="AM380" s="55"/>
      <c r="AN380" s="55"/>
      <c r="AO380" s="55"/>
      <c r="AP380" s="306"/>
      <c r="AQ380" s="60">
        <f t="shared" si="65"/>
        <v>0</v>
      </c>
      <c r="AR380" s="60">
        <f t="shared" si="64"/>
        <v>0</v>
      </c>
      <c r="AS380" s="63"/>
      <c r="AT380" s="60" t="s">
        <v>425</v>
      </c>
      <c r="AU380" s="64"/>
      <c r="AV380" s="53"/>
      <c r="AW380" s="53"/>
      <c r="AX380" s="53"/>
      <c r="AY380" s="53"/>
      <c r="AZ380" s="53"/>
      <c r="BA380" s="53"/>
      <c r="BB380" s="53"/>
      <c r="BC380" s="53"/>
      <c r="BD380" s="53">
        <v>1</v>
      </c>
      <c r="BE380" s="53"/>
      <c r="BF380" s="53"/>
      <c r="BG380" s="53">
        <v>1</v>
      </c>
      <c r="BH380" s="53"/>
      <c r="BI380" s="53"/>
      <c r="BJ380" s="53"/>
      <c r="BK380" s="53"/>
      <c r="BL380" s="53"/>
      <c r="BM380" s="53"/>
      <c r="BN380" s="53"/>
      <c r="BO380" s="53"/>
      <c r="BP380" s="53"/>
      <c r="BQ380" s="53"/>
      <c r="BR380" s="53"/>
    </row>
    <row r="381" spans="1:70" s="50" customFormat="1">
      <c r="A381" s="53">
        <v>380</v>
      </c>
      <c r="B381" s="54" t="s">
        <v>11</v>
      </c>
      <c r="C381" s="53" t="s">
        <v>57</v>
      </c>
      <c r="D381" s="54" t="s">
        <v>832</v>
      </c>
      <c r="E381" s="66">
        <v>21131001</v>
      </c>
      <c r="F381" s="75" t="s">
        <v>664</v>
      </c>
      <c r="G381" s="54" t="s">
        <v>1051</v>
      </c>
      <c r="H381" s="54" t="s">
        <v>1178</v>
      </c>
      <c r="I381" s="58">
        <v>9811678766</v>
      </c>
      <c r="J381" s="147" t="s">
        <v>2414</v>
      </c>
      <c r="K381" s="147">
        <v>12</v>
      </c>
      <c r="L381" s="322" t="s">
        <v>2352</v>
      </c>
      <c r="M381" s="53" t="s">
        <v>1227</v>
      </c>
      <c r="N381" s="53">
        <v>2</v>
      </c>
      <c r="O381" s="198" t="s">
        <v>1403</v>
      </c>
      <c r="P381" s="198" t="s">
        <v>1403</v>
      </c>
      <c r="Q381" s="54" t="s">
        <v>9</v>
      </c>
      <c r="R381" s="57">
        <f t="shared" si="63"/>
        <v>11565320</v>
      </c>
      <c r="S381" s="60">
        <v>3735646</v>
      </c>
      <c r="T381" s="60">
        <f>S381*80%</f>
        <v>2988516.8000000003</v>
      </c>
      <c r="U381" s="60">
        <f>S381*20%</f>
        <v>747129.20000000007</v>
      </c>
      <c r="V381" s="60">
        <v>7829674</v>
      </c>
      <c r="W381" s="61">
        <f t="shared" si="52"/>
        <v>120</v>
      </c>
      <c r="X381" s="61">
        <f t="shared" si="53"/>
        <v>1</v>
      </c>
      <c r="Y381" s="61">
        <f t="shared" si="54"/>
        <v>119</v>
      </c>
      <c r="Z381" s="75">
        <v>0</v>
      </c>
      <c r="AA381" s="75">
        <v>0</v>
      </c>
      <c r="AB381" s="75">
        <v>1</v>
      </c>
      <c r="AC381" s="75">
        <v>119</v>
      </c>
      <c r="AD381" s="75">
        <v>0</v>
      </c>
      <c r="AE381" s="75">
        <v>0</v>
      </c>
      <c r="AF381" s="62">
        <v>3</v>
      </c>
      <c r="AG381" s="55" t="s">
        <v>198</v>
      </c>
      <c r="AH381" s="305">
        <v>41756</v>
      </c>
      <c r="AI381" s="306">
        <v>575908</v>
      </c>
      <c r="AJ381" s="55" t="s">
        <v>199</v>
      </c>
      <c r="AK381" s="305">
        <v>41981</v>
      </c>
      <c r="AL381" s="306">
        <v>1547934</v>
      </c>
      <c r="AM381" s="55" t="s">
        <v>200</v>
      </c>
      <c r="AN381" s="305">
        <v>42170</v>
      </c>
      <c r="AO381" s="306">
        <v>655952.69999999995</v>
      </c>
      <c r="AP381" s="306">
        <v>694948.5</v>
      </c>
      <c r="AQ381" s="60">
        <f t="shared" si="65"/>
        <v>2779794.7</v>
      </c>
      <c r="AR381" s="60">
        <f t="shared" si="64"/>
        <v>3474743.2</v>
      </c>
      <c r="AS381" s="63">
        <f t="shared" si="61"/>
        <v>93.015858569040006</v>
      </c>
      <c r="AT381" s="60" t="s">
        <v>424</v>
      </c>
      <c r="AU381" s="64" t="s">
        <v>173</v>
      </c>
      <c r="AV381" s="53">
        <v>25</v>
      </c>
      <c r="AW381" s="53">
        <v>300</v>
      </c>
      <c r="AX381" s="53"/>
      <c r="AY381" s="53"/>
      <c r="AZ381" s="53">
        <v>25</v>
      </c>
      <c r="BA381" s="53"/>
      <c r="BB381" s="53"/>
      <c r="BC381" s="53"/>
      <c r="BD381" s="53"/>
      <c r="BE381" s="53"/>
      <c r="BF381" s="53"/>
      <c r="BG381" s="53"/>
      <c r="BH381" s="53"/>
      <c r="BI381" s="53">
        <v>4</v>
      </c>
      <c r="BJ381" s="53"/>
      <c r="BK381" s="53"/>
      <c r="BL381" s="53"/>
      <c r="BM381" s="53"/>
      <c r="BN381" s="53">
        <v>18</v>
      </c>
      <c r="BO381" s="53">
        <v>168</v>
      </c>
      <c r="BP381" s="53">
        <v>4</v>
      </c>
      <c r="BQ381" s="53"/>
      <c r="BR381" s="53"/>
    </row>
    <row r="382" spans="1:70" s="50" customFormat="1">
      <c r="A382" s="53">
        <v>381</v>
      </c>
      <c r="B382" s="54" t="s">
        <v>11</v>
      </c>
      <c r="C382" s="53" t="s">
        <v>57</v>
      </c>
      <c r="D382" s="54" t="s">
        <v>833</v>
      </c>
      <c r="E382" s="66">
        <v>21131002</v>
      </c>
      <c r="F382" s="75" t="s">
        <v>665</v>
      </c>
      <c r="G382" s="54" t="s">
        <v>39</v>
      </c>
      <c r="H382" s="54" t="s">
        <v>1179</v>
      </c>
      <c r="I382" s="58">
        <v>9848512379</v>
      </c>
      <c r="J382" s="147" t="s">
        <v>2414</v>
      </c>
      <c r="K382" s="147">
        <v>12</v>
      </c>
      <c r="L382" s="322" t="s">
        <v>2352</v>
      </c>
      <c r="M382" s="53" t="s">
        <v>1212</v>
      </c>
      <c r="N382" s="53">
        <v>1</v>
      </c>
      <c r="O382" s="198" t="s">
        <v>1403</v>
      </c>
      <c r="P382" s="198" t="s">
        <v>1403</v>
      </c>
      <c r="Q382" s="54" t="s">
        <v>9</v>
      </c>
      <c r="R382" s="57">
        <f t="shared" si="63"/>
        <v>1060800</v>
      </c>
      <c r="S382" s="60">
        <v>479800</v>
      </c>
      <c r="T382" s="60">
        <f>S382*100%</f>
        <v>479800</v>
      </c>
      <c r="U382" s="60"/>
      <c r="V382" s="60">
        <v>581000</v>
      </c>
      <c r="W382" s="61">
        <f t="shared" ref="W382:W440" si="66">X382+Y382</f>
        <v>29</v>
      </c>
      <c r="X382" s="61">
        <f t="shared" ref="X382:X440" si="67">Z382+AB382+AD382</f>
        <v>0</v>
      </c>
      <c r="Y382" s="61">
        <f t="shared" ref="Y382:Y440" si="68">AA382+AC382+AE382</f>
        <v>29</v>
      </c>
      <c r="Z382" s="75">
        <v>0</v>
      </c>
      <c r="AA382" s="75">
        <v>0</v>
      </c>
      <c r="AB382" s="75">
        <v>0</v>
      </c>
      <c r="AC382" s="75">
        <v>29</v>
      </c>
      <c r="AD382" s="75">
        <v>0</v>
      </c>
      <c r="AE382" s="75">
        <v>0</v>
      </c>
      <c r="AF382" s="62">
        <v>3</v>
      </c>
      <c r="AG382" s="55" t="s">
        <v>198</v>
      </c>
      <c r="AH382" s="305">
        <v>41759</v>
      </c>
      <c r="AI382" s="306">
        <v>87350</v>
      </c>
      <c r="AJ382" s="55" t="s">
        <v>199</v>
      </c>
      <c r="AK382" s="305">
        <v>41989</v>
      </c>
      <c r="AL382" s="306">
        <v>266490</v>
      </c>
      <c r="AM382" s="55" t="s">
        <v>200</v>
      </c>
      <c r="AN382" s="305">
        <v>42170</v>
      </c>
      <c r="AO382" s="306">
        <v>108705</v>
      </c>
      <c r="AP382" s="306">
        <v>0</v>
      </c>
      <c r="AQ382" s="60">
        <f t="shared" si="65"/>
        <v>462545</v>
      </c>
      <c r="AR382" s="60">
        <f t="shared" si="64"/>
        <v>462545</v>
      </c>
      <c r="AS382" s="63">
        <f t="shared" si="61"/>
        <v>96.403709879116292</v>
      </c>
      <c r="AT382" s="60" t="s">
        <v>424</v>
      </c>
      <c r="AU382" s="64" t="s">
        <v>173</v>
      </c>
      <c r="AV382" s="53">
        <v>6</v>
      </c>
      <c r="AW382" s="53">
        <v>45</v>
      </c>
      <c r="AX382" s="53"/>
      <c r="AY382" s="53"/>
      <c r="AZ382" s="53">
        <v>6</v>
      </c>
      <c r="BA382" s="53"/>
      <c r="BB382" s="53"/>
      <c r="BC382" s="53"/>
      <c r="BD382" s="53"/>
      <c r="BE382" s="53"/>
      <c r="BF382" s="53"/>
      <c r="BG382" s="53"/>
      <c r="BH382" s="53"/>
      <c r="BI382" s="53"/>
      <c r="BJ382" s="53"/>
      <c r="BK382" s="53"/>
      <c r="BL382" s="53"/>
      <c r="BM382" s="53"/>
      <c r="BN382" s="53">
        <v>3</v>
      </c>
      <c r="BO382" s="53">
        <v>29</v>
      </c>
      <c r="BP382" s="53"/>
      <c r="BQ382" s="53"/>
      <c r="BR382" s="53"/>
    </row>
    <row r="383" spans="1:70" s="50" customFormat="1">
      <c r="A383" s="53">
        <v>382</v>
      </c>
      <c r="B383" s="54" t="s">
        <v>11</v>
      </c>
      <c r="C383" s="53" t="s">
        <v>57</v>
      </c>
      <c r="D383" s="54" t="s">
        <v>834</v>
      </c>
      <c r="E383" s="66">
        <v>21131003</v>
      </c>
      <c r="F383" s="75" t="s">
        <v>666</v>
      </c>
      <c r="G383" s="54" t="s">
        <v>1052</v>
      </c>
      <c r="H383" s="54" t="s">
        <v>1180</v>
      </c>
      <c r="I383" s="58">
        <v>9749023900</v>
      </c>
      <c r="J383" s="147" t="s">
        <v>2414</v>
      </c>
      <c r="K383" s="147">
        <v>12</v>
      </c>
      <c r="L383" s="322" t="s">
        <v>2352</v>
      </c>
      <c r="M383" s="53" t="s">
        <v>1212</v>
      </c>
      <c r="N383" s="53">
        <v>1</v>
      </c>
      <c r="O383" s="198" t="s">
        <v>1403</v>
      </c>
      <c r="P383" s="198" t="s">
        <v>1403</v>
      </c>
      <c r="Q383" s="54" t="s">
        <v>9</v>
      </c>
      <c r="R383" s="57">
        <f t="shared" si="63"/>
        <v>532930</v>
      </c>
      <c r="S383" s="60">
        <v>267930</v>
      </c>
      <c r="T383" s="60">
        <f>S383*100%</f>
        <v>267930</v>
      </c>
      <c r="U383" s="60"/>
      <c r="V383" s="60">
        <v>265000</v>
      </c>
      <c r="W383" s="61">
        <f t="shared" si="66"/>
        <v>19</v>
      </c>
      <c r="X383" s="61">
        <f t="shared" si="67"/>
        <v>0</v>
      </c>
      <c r="Y383" s="61">
        <f t="shared" si="68"/>
        <v>19</v>
      </c>
      <c r="Z383" s="75">
        <v>0</v>
      </c>
      <c r="AA383" s="75">
        <v>0</v>
      </c>
      <c r="AB383" s="75">
        <v>0</v>
      </c>
      <c r="AC383" s="75">
        <v>0</v>
      </c>
      <c r="AD383" s="75">
        <v>0</v>
      </c>
      <c r="AE383" s="75">
        <v>19</v>
      </c>
      <c r="AF383" s="62">
        <v>3</v>
      </c>
      <c r="AG383" s="55" t="s">
        <v>198</v>
      </c>
      <c r="AH383" s="305">
        <v>41759</v>
      </c>
      <c r="AI383" s="306">
        <v>49000</v>
      </c>
      <c r="AJ383" s="55" t="s">
        <v>199</v>
      </c>
      <c r="AK383" s="305">
        <v>42036</v>
      </c>
      <c r="AL383" s="306">
        <v>69707</v>
      </c>
      <c r="AM383" s="55" t="s">
        <v>200</v>
      </c>
      <c r="AN383" s="305">
        <v>42170</v>
      </c>
      <c r="AO383" s="306">
        <v>133933</v>
      </c>
      <c r="AP383" s="306">
        <v>0</v>
      </c>
      <c r="AQ383" s="60">
        <f t="shared" si="65"/>
        <v>252640</v>
      </c>
      <c r="AR383" s="60">
        <f t="shared" si="64"/>
        <v>252640</v>
      </c>
      <c r="AS383" s="63">
        <f t="shared" si="61"/>
        <v>94.293285559661115</v>
      </c>
      <c r="AT383" s="60" t="s">
        <v>424</v>
      </c>
      <c r="AU383" s="64" t="s">
        <v>173</v>
      </c>
      <c r="AV383" s="53">
        <v>3</v>
      </c>
      <c r="AW383" s="53">
        <v>34</v>
      </c>
      <c r="AX383" s="53"/>
      <c r="AY383" s="53"/>
      <c r="AZ383" s="53">
        <v>3</v>
      </c>
      <c r="BA383" s="53"/>
      <c r="BB383" s="53"/>
      <c r="BC383" s="53"/>
      <c r="BD383" s="53"/>
      <c r="BE383" s="53"/>
      <c r="BF383" s="53"/>
      <c r="BG383" s="53"/>
      <c r="BH383" s="53"/>
      <c r="BI383" s="53"/>
      <c r="BJ383" s="53">
        <v>540</v>
      </c>
      <c r="BK383" s="53"/>
      <c r="BL383" s="53"/>
      <c r="BM383" s="53"/>
      <c r="BN383" s="53">
        <v>3</v>
      </c>
      <c r="BO383" s="53">
        <v>19</v>
      </c>
      <c r="BP383" s="53"/>
      <c r="BQ383" s="53"/>
      <c r="BR383" s="53"/>
    </row>
    <row r="384" spans="1:70" s="50" customFormat="1" ht="30">
      <c r="A384" s="53">
        <v>383</v>
      </c>
      <c r="B384" s="54" t="s">
        <v>11</v>
      </c>
      <c r="C384" s="53" t="s">
        <v>57</v>
      </c>
      <c r="D384" s="54" t="s">
        <v>836</v>
      </c>
      <c r="E384" s="66">
        <v>21132004</v>
      </c>
      <c r="F384" s="75" t="s">
        <v>997</v>
      </c>
      <c r="G384" s="54" t="s">
        <v>1053</v>
      </c>
      <c r="H384" s="54" t="s">
        <v>404</v>
      </c>
      <c r="I384" s="58">
        <v>9868440302</v>
      </c>
      <c r="J384" s="147" t="s">
        <v>2513</v>
      </c>
      <c r="K384" s="147">
        <v>12</v>
      </c>
      <c r="L384" s="322" t="s">
        <v>2391</v>
      </c>
      <c r="M384" s="65" t="s">
        <v>1402</v>
      </c>
      <c r="N384" s="53">
        <v>3</v>
      </c>
      <c r="O384" s="54" t="s">
        <v>38</v>
      </c>
      <c r="P384" s="54" t="s">
        <v>1404</v>
      </c>
      <c r="Q384" s="54" t="s">
        <v>36</v>
      </c>
      <c r="R384" s="57">
        <f t="shared" si="63"/>
        <v>13337154</v>
      </c>
      <c r="S384" s="60">
        <v>2840288</v>
      </c>
      <c r="T384" s="60">
        <f>S384*80%</f>
        <v>2272230.3999999999</v>
      </c>
      <c r="U384" s="60">
        <f>S384*20%</f>
        <v>568057.59999999998</v>
      </c>
      <c r="V384" s="60">
        <v>10496866</v>
      </c>
      <c r="W384" s="61">
        <f t="shared" si="66"/>
        <v>2</v>
      </c>
      <c r="X384" s="61">
        <f t="shared" si="67"/>
        <v>2</v>
      </c>
      <c r="Y384" s="61">
        <f t="shared" si="68"/>
        <v>0</v>
      </c>
      <c r="Z384" s="75">
        <v>0</v>
      </c>
      <c r="AA384" s="75">
        <v>0</v>
      </c>
      <c r="AB384" s="75">
        <v>0</v>
      </c>
      <c r="AC384" s="75">
        <v>0</v>
      </c>
      <c r="AD384" s="75">
        <v>2</v>
      </c>
      <c r="AE384" s="75">
        <v>0</v>
      </c>
      <c r="AF384" s="62">
        <v>3</v>
      </c>
      <c r="AG384" s="55" t="s">
        <v>198</v>
      </c>
      <c r="AH384" s="305">
        <v>41759</v>
      </c>
      <c r="AI384" s="306">
        <v>550000</v>
      </c>
      <c r="AJ384" s="57"/>
      <c r="AK384" s="57"/>
      <c r="AL384" s="61"/>
      <c r="AM384" s="55" t="s">
        <v>200</v>
      </c>
      <c r="AN384" s="305">
        <v>42247</v>
      </c>
      <c r="AO384" s="306">
        <v>1720074.8</v>
      </c>
      <c r="AP384" s="306">
        <v>567518.69999999995</v>
      </c>
      <c r="AQ384" s="60">
        <f t="shared" si="65"/>
        <v>2270074.7999999998</v>
      </c>
      <c r="AR384" s="60">
        <f t="shared" si="64"/>
        <v>2837593.5</v>
      </c>
      <c r="AS384" s="63">
        <f t="shared" si="61"/>
        <v>99.905132859766326</v>
      </c>
      <c r="AT384" s="60" t="s">
        <v>424</v>
      </c>
      <c r="AU384" s="64"/>
      <c r="AV384" s="53"/>
      <c r="AW384" s="53">
        <v>125</v>
      </c>
      <c r="AX384" s="53"/>
      <c r="AY384" s="53"/>
      <c r="AZ384" s="53"/>
      <c r="BA384" s="53"/>
      <c r="BB384" s="53"/>
      <c r="BC384" s="53"/>
      <c r="BD384" s="53">
        <v>1</v>
      </c>
      <c r="BE384" s="53"/>
      <c r="BF384" s="53"/>
      <c r="BG384" s="53">
        <v>1</v>
      </c>
      <c r="BH384" s="53"/>
      <c r="BI384" s="53"/>
      <c r="BJ384" s="53"/>
      <c r="BK384" s="53"/>
      <c r="BL384" s="53"/>
      <c r="BM384" s="53"/>
      <c r="BN384" s="53"/>
      <c r="BO384" s="53"/>
      <c r="BP384" s="53"/>
      <c r="BQ384" s="53"/>
      <c r="BR384" s="53"/>
    </row>
    <row r="385" spans="1:70" s="50" customFormat="1">
      <c r="A385" s="53">
        <v>384</v>
      </c>
      <c r="B385" s="54" t="s">
        <v>11</v>
      </c>
      <c r="C385" s="53" t="s">
        <v>57</v>
      </c>
      <c r="D385" s="54" t="s">
        <v>835</v>
      </c>
      <c r="E385" s="66">
        <v>21131005</v>
      </c>
      <c r="F385" s="75" t="s">
        <v>998</v>
      </c>
      <c r="G385" s="54" t="s">
        <v>41</v>
      </c>
      <c r="H385" s="54" t="s">
        <v>1181</v>
      </c>
      <c r="I385" s="58">
        <v>9858423222</v>
      </c>
      <c r="J385" s="147" t="s">
        <v>2514</v>
      </c>
      <c r="K385" s="147">
        <v>18</v>
      </c>
      <c r="L385" s="322" t="s">
        <v>2515</v>
      </c>
      <c r="M385" s="53" t="s">
        <v>1227</v>
      </c>
      <c r="N385" s="53">
        <v>1</v>
      </c>
      <c r="O385" s="54" t="s">
        <v>97</v>
      </c>
      <c r="P385" s="54" t="s">
        <v>42</v>
      </c>
      <c r="Q385" s="54" t="s">
        <v>9</v>
      </c>
      <c r="R385" s="57">
        <f t="shared" si="63"/>
        <v>4165385</v>
      </c>
      <c r="S385" s="60">
        <v>2194700</v>
      </c>
      <c r="T385" s="60">
        <f>S385*80%</f>
        <v>1755760</v>
      </c>
      <c r="U385" s="60">
        <f>S385*20%</f>
        <v>438940</v>
      </c>
      <c r="V385" s="60">
        <v>1970685</v>
      </c>
      <c r="W385" s="61">
        <f t="shared" si="66"/>
        <v>45</v>
      </c>
      <c r="X385" s="61">
        <f t="shared" si="67"/>
        <v>14</v>
      </c>
      <c r="Y385" s="61">
        <f t="shared" si="68"/>
        <v>31</v>
      </c>
      <c r="Z385" s="75">
        <v>2</v>
      </c>
      <c r="AA385" s="75">
        <v>3</v>
      </c>
      <c r="AB385" s="75">
        <v>1</v>
      </c>
      <c r="AC385" s="75">
        <v>4</v>
      </c>
      <c r="AD385" s="75">
        <v>11</v>
      </c>
      <c r="AE385" s="75">
        <v>24</v>
      </c>
      <c r="AF385" s="62">
        <v>3</v>
      </c>
      <c r="AG385" s="55" t="s">
        <v>198</v>
      </c>
      <c r="AH385" s="305">
        <v>41756</v>
      </c>
      <c r="AI385" s="306">
        <v>391134.5</v>
      </c>
      <c r="AJ385" s="57" t="s">
        <v>199</v>
      </c>
      <c r="AK385" s="305">
        <v>42078</v>
      </c>
      <c r="AL385" s="306">
        <v>392850</v>
      </c>
      <c r="AM385" s="55" t="s">
        <v>200</v>
      </c>
      <c r="AN385" s="305">
        <v>42296</v>
      </c>
      <c r="AO385" s="306">
        <v>933185.33</v>
      </c>
      <c r="AP385" s="306">
        <v>429292.58</v>
      </c>
      <c r="AQ385" s="60">
        <f t="shared" si="65"/>
        <v>1717169.83</v>
      </c>
      <c r="AR385" s="60">
        <f t="shared" si="64"/>
        <v>2146462.41</v>
      </c>
      <c r="AS385" s="63">
        <f t="shared" si="61"/>
        <v>97.802087301225683</v>
      </c>
      <c r="AT385" s="60" t="s">
        <v>424</v>
      </c>
      <c r="AU385" s="64" t="s">
        <v>173</v>
      </c>
      <c r="AV385" s="53">
        <v>9</v>
      </c>
      <c r="AW385" s="53"/>
      <c r="AX385" s="53"/>
      <c r="AY385" s="53">
        <v>27000</v>
      </c>
      <c r="AZ385" s="53">
        <v>11</v>
      </c>
      <c r="BA385" s="53"/>
      <c r="BB385" s="53"/>
      <c r="BC385" s="53">
        <v>1</v>
      </c>
      <c r="BD385" s="53"/>
      <c r="BE385" s="53"/>
      <c r="BF385" s="53"/>
      <c r="BG385" s="53"/>
      <c r="BH385" s="53"/>
      <c r="BI385" s="53">
        <v>5</v>
      </c>
      <c r="BJ385" s="53"/>
      <c r="BK385" s="53">
        <v>500</v>
      </c>
      <c r="BL385" s="53"/>
      <c r="BM385" s="53"/>
      <c r="BN385" s="53">
        <v>20</v>
      </c>
      <c r="BO385" s="53"/>
      <c r="BP385" s="53">
        <v>5</v>
      </c>
      <c r="BQ385" s="53"/>
      <c r="BR385" s="53">
        <v>1</v>
      </c>
    </row>
    <row r="386" spans="1:70" s="50" customFormat="1">
      <c r="A386" s="53">
        <v>385</v>
      </c>
      <c r="B386" s="54" t="s">
        <v>11</v>
      </c>
      <c r="C386" s="53" t="s">
        <v>58</v>
      </c>
      <c r="D386" s="54" t="s">
        <v>837</v>
      </c>
      <c r="E386" s="66">
        <v>21241006</v>
      </c>
      <c r="F386" s="75" t="s">
        <v>667</v>
      </c>
      <c r="G386" s="59" t="s">
        <v>276</v>
      </c>
      <c r="H386" s="59" t="s">
        <v>1182</v>
      </c>
      <c r="I386" s="58">
        <v>9848426017</v>
      </c>
      <c r="J386" s="147" t="s">
        <v>2415</v>
      </c>
      <c r="K386" s="147">
        <v>11</v>
      </c>
      <c r="L386" s="322" t="s">
        <v>2364</v>
      </c>
      <c r="M386" s="53" t="s">
        <v>1212</v>
      </c>
      <c r="N386" s="53">
        <v>1</v>
      </c>
      <c r="O386" s="198" t="s">
        <v>1403</v>
      </c>
      <c r="P386" s="198" t="s">
        <v>1403</v>
      </c>
      <c r="Q386" s="54" t="s">
        <v>9</v>
      </c>
      <c r="R386" s="57">
        <f t="shared" si="63"/>
        <v>527400</v>
      </c>
      <c r="S386" s="60">
        <v>451400</v>
      </c>
      <c r="T386" s="60">
        <f>S386*100%</f>
        <v>451400</v>
      </c>
      <c r="U386" s="60"/>
      <c r="V386" s="60">
        <v>76000</v>
      </c>
      <c r="W386" s="61">
        <f t="shared" si="66"/>
        <v>20</v>
      </c>
      <c r="X386" s="61">
        <f t="shared" si="67"/>
        <v>0</v>
      </c>
      <c r="Y386" s="61">
        <f t="shared" si="68"/>
        <v>20</v>
      </c>
      <c r="Z386" s="3">
        <v>0</v>
      </c>
      <c r="AA386" s="3">
        <v>0</v>
      </c>
      <c r="AB386" s="3">
        <v>0</v>
      </c>
      <c r="AC386" s="3">
        <v>20</v>
      </c>
      <c r="AD386" s="3">
        <v>0</v>
      </c>
      <c r="AE386" s="3">
        <v>0</v>
      </c>
      <c r="AF386" s="62">
        <v>3</v>
      </c>
      <c r="AG386" s="55" t="s">
        <v>198</v>
      </c>
      <c r="AH386" s="305">
        <v>42033</v>
      </c>
      <c r="AI386" s="306">
        <v>90280</v>
      </c>
      <c r="AJ386" s="57"/>
      <c r="AK386" s="57"/>
      <c r="AL386" s="57"/>
      <c r="AM386" s="55"/>
      <c r="AN386" s="55"/>
      <c r="AO386" s="55"/>
      <c r="AP386" s="306">
        <v>0</v>
      </c>
      <c r="AQ386" s="60">
        <f t="shared" si="65"/>
        <v>90280</v>
      </c>
      <c r="AR386" s="60">
        <f t="shared" si="64"/>
        <v>90280</v>
      </c>
      <c r="AS386" s="63">
        <f t="shared" si="61"/>
        <v>20</v>
      </c>
      <c r="AT386" s="60" t="s">
        <v>425</v>
      </c>
      <c r="AU386" s="64" t="s">
        <v>173</v>
      </c>
      <c r="AV386" s="53">
        <v>4</v>
      </c>
      <c r="AW386" s="53">
        <v>180</v>
      </c>
      <c r="AX386" s="53"/>
      <c r="AY386" s="53"/>
      <c r="AZ386" s="53">
        <v>4</v>
      </c>
      <c r="BA386" s="53"/>
      <c r="BB386" s="53"/>
      <c r="BC386" s="53"/>
      <c r="BD386" s="53"/>
      <c r="BE386" s="53"/>
      <c r="BF386" s="53"/>
      <c r="BG386" s="53"/>
      <c r="BH386" s="53"/>
      <c r="BI386" s="53"/>
      <c r="BJ386" s="53"/>
      <c r="BK386" s="53">
        <v>30</v>
      </c>
      <c r="BL386" s="53"/>
      <c r="BM386" s="53">
        <v>23</v>
      </c>
      <c r="BN386" s="53">
        <v>3</v>
      </c>
      <c r="BO386" s="53">
        <v>5</v>
      </c>
      <c r="BP386" s="53"/>
      <c r="BQ386" s="53"/>
      <c r="BR386" s="53"/>
    </row>
    <row r="387" spans="1:70" s="50" customFormat="1" ht="30">
      <c r="A387" s="53">
        <v>386</v>
      </c>
      <c r="B387" s="54" t="s">
        <v>11</v>
      </c>
      <c r="C387" s="53" t="s">
        <v>58</v>
      </c>
      <c r="D387" s="54" t="s">
        <v>838</v>
      </c>
      <c r="E387" s="66">
        <v>21241007</v>
      </c>
      <c r="F387" s="75" t="s">
        <v>607</v>
      </c>
      <c r="G387" s="59" t="s">
        <v>277</v>
      </c>
      <c r="H387" s="59" t="s">
        <v>1187</v>
      </c>
      <c r="I387" s="58">
        <v>9848606925</v>
      </c>
      <c r="J387" s="147" t="s">
        <v>2415</v>
      </c>
      <c r="K387" s="147">
        <v>12</v>
      </c>
      <c r="L387" s="322" t="s">
        <v>2516</v>
      </c>
      <c r="M387" s="53" t="s">
        <v>1212</v>
      </c>
      <c r="N387" s="53">
        <v>1</v>
      </c>
      <c r="O387" s="54" t="s">
        <v>60</v>
      </c>
      <c r="P387" s="54" t="s">
        <v>60</v>
      </c>
      <c r="Q387" s="54" t="s">
        <v>9</v>
      </c>
      <c r="R387" s="57">
        <f t="shared" si="63"/>
        <v>345800</v>
      </c>
      <c r="S387" s="60">
        <v>284600</v>
      </c>
      <c r="T387" s="60">
        <f>S387*100%</f>
        <v>284600</v>
      </c>
      <c r="U387" s="60"/>
      <c r="V387" s="60">
        <v>61200</v>
      </c>
      <c r="W387" s="61">
        <f t="shared" si="66"/>
        <v>22</v>
      </c>
      <c r="X387" s="61">
        <f t="shared" si="67"/>
        <v>0</v>
      </c>
      <c r="Y387" s="61">
        <f t="shared" si="68"/>
        <v>22</v>
      </c>
      <c r="Z387" s="3">
        <v>0</v>
      </c>
      <c r="AA387" s="3">
        <v>0</v>
      </c>
      <c r="AB387" s="3">
        <v>0</v>
      </c>
      <c r="AC387" s="3">
        <v>21</v>
      </c>
      <c r="AD387" s="3">
        <v>0</v>
      </c>
      <c r="AE387" s="3">
        <v>1</v>
      </c>
      <c r="AF387" s="62">
        <v>3</v>
      </c>
      <c r="AG387" s="55" t="s">
        <v>198</v>
      </c>
      <c r="AH387" s="305">
        <v>42033</v>
      </c>
      <c r="AI387" s="306">
        <v>56920</v>
      </c>
      <c r="AJ387" s="57" t="s">
        <v>199</v>
      </c>
      <c r="AK387" s="305">
        <v>42292</v>
      </c>
      <c r="AL387" s="306">
        <v>202019</v>
      </c>
      <c r="AM387" s="55" t="s">
        <v>200</v>
      </c>
      <c r="AN387" s="305">
        <v>42403</v>
      </c>
      <c r="AO387" s="306">
        <v>20440</v>
      </c>
      <c r="AP387" s="306">
        <v>0</v>
      </c>
      <c r="AQ387" s="60">
        <f t="shared" si="65"/>
        <v>279379</v>
      </c>
      <c r="AR387" s="60">
        <f t="shared" si="64"/>
        <v>279379</v>
      </c>
      <c r="AS387" s="63">
        <f t="shared" si="61"/>
        <v>98.165495432185523</v>
      </c>
      <c r="AT387" s="60" t="s">
        <v>424</v>
      </c>
      <c r="AU387" s="64" t="s">
        <v>182</v>
      </c>
      <c r="AV387" s="53">
        <v>130</v>
      </c>
      <c r="AW387" s="53">
        <v>1.8</v>
      </c>
      <c r="AX387" s="53"/>
      <c r="AY387" s="53"/>
      <c r="AZ387" s="53"/>
      <c r="BA387" s="53"/>
      <c r="BB387" s="53"/>
      <c r="BC387" s="53"/>
      <c r="BD387" s="53"/>
      <c r="BE387" s="53"/>
      <c r="BF387" s="53"/>
      <c r="BG387" s="53"/>
      <c r="BH387" s="53"/>
      <c r="BI387" s="53"/>
      <c r="BJ387" s="53"/>
      <c r="BK387" s="53"/>
      <c r="BL387" s="53"/>
      <c r="BM387" s="53">
        <v>25</v>
      </c>
      <c r="BN387" s="53">
        <v>4</v>
      </c>
      <c r="BO387" s="53"/>
      <c r="BP387" s="53"/>
      <c r="BQ387" s="53"/>
      <c r="BR387" s="53"/>
    </row>
    <row r="388" spans="1:70" s="50" customFormat="1" ht="30">
      <c r="A388" s="53">
        <v>387</v>
      </c>
      <c r="B388" s="54" t="s">
        <v>11</v>
      </c>
      <c r="C388" s="53" t="s">
        <v>58</v>
      </c>
      <c r="D388" s="54" t="s">
        <v>839</v>
      </c>
      <c r="E388" s="66">
        <v>21241008</v>
      </c>
      <c r="F388" s="75" t="s">
        <v>668</v>
      </c>
      <c r="G388" s="59" t="s">
        <v>1054</v>
      </c>
      <c r="H388" s="59" t="s">
        <v>278</v>
      </c>
      <c r="I388" s="58">
        <v>9815624447</v>
      </c>
      <c r="J388" s="147" t="s">
        <v>2415</v>
      </c>
      <c r="K388" s="147">
        <v>11</v>
      </c>
      <c r="L388" s="322" t="s">
        <v>2364</v>
      </c>
      <c r="M388" s="53" t="s">
        <v>1212</v>
      </c>
      <c r="N388" s="53">
        <v>1</v>
      </c>
      <c r="O388" s="198" t="s">
        <v>1403</v>
      </c>
      <c r="P388" s="198" t="s">
        <v>1403</v>
      </c>
      <c r="Q388" s="54" t="s">
        <v>9</v>
      </c>
      <c r="R388" s="57">
        <f t="shared" si="63"/>
        <v>843840</v>
      </c>
      <c r="S388" s="60">
        <v>420276</v>
      </c>
      <c r="T388" s="60">
        <f>S388*100%</f>
        <v>420276</v>
      </c>
      <c r="U388" s="60"/>
      <c r="V388" s="60">
        <v>423564</v>
      </c>
      <c r="W388" s="61">
        <f t="shared" si="66"/>
        <v>64</v>
      </c>
      <c r="X388" s="61">
        <f t="shared" si="67"/>
        <v>23</v>
      </c>
      <c r="Y388" s="61">
        <f t="shared" si="68"/>
        <v>41</v>
      </c>
      <c r="Z388" s="3">
        <v>0</v>
      </c>
      <c r="AA388" s="3">
        <v>0</v>
      </c>
      <c r="AB388" s="3">
        <v>23</v>
      </c>
      <c r="AC388" s="3">
        <v>41</v>
      </c>
      <c r="AD388" s="3">
        <v>0</v>
      </c>
      <c r="AE388" s="3">
        <v>0</v>
      </c>
      <c r="AF388" s="62">
        <v>3</v>
      </c>
      <c r="AG388" s="55" t="s">
        <v>198</v>
      </c>
      <c r="AH388" s="305">
        <v>42033</v>
      </c>
      <c r="AI388" s="306">
        <v>84055</v>
      </c>
      <c r="AJ388" s="57" t="s">
        <v>199</v>
      </c>
      <c r="AK388" s="305">
        <v>42292</v>
      </c>
      <c r="AL388" s="306">
        <v>172765</v>
      </c>
      <c r="AM388" s="55" t="s">
        <v>200</v>
      </c>
      <c r="AN388" s="305">
        <v>42403</v>
      </c>
      <c r="AO388" s="306">
        <v>134470</v>
      </c>
      <c r="AP388" s="306">
        <v>0</v>
      </c>
      <c r="AQ388" s="60">
        <f t="shared" si="65"/>
        <v>391290</v>
      </c>
      <c r="AR388" s="60">
        <f t="shared" si="64"/>
        <v>391290</v>
      </c>
      <c r="AS388" s="63">
        <f t="shared" si="61"/>
        <v>93.103103674728033</v>
      </c>
      <c r="AT388" s="60" t="s">
        <v>424</v>
      </c>
      <c r="AU388" s="64" t="s">
        <v>173</v>
      </c>
      <c r="AV388" s="53">
        <v>6.4</v>
      </c>
      <c r="AW388" s="53">
        <v>180.48</v>
      </c>
      <c r="AX388" s="53"/>
      <c r="AY388" s="53"/>
      <c r="AZ388" s="53">
        <v>6.4</v>
      </c>
      <c r="BA388" s="53"/>
      <c r="BB388" s="53"/>
      <c r="BC388" s="53"/>
      <c r="BD388" s="53"/>
      <c r="BE388" s="53"/>
      <c r="BF388" s="53"/>
      <c r="BG388" s="53"/>
      <c r="BH388" s="53"/>
      <c r="BI388" s="53"/>
      <c r="BJ388" s="53"/>
      <c r="BK388" s="53">
        <v>1000</v>
      </c>
      <c r="BL388" s="53"/>
      <c r="BM388" s="53">
        <v>64</v>
      </c>
      <c r="BN388" s="53"/>
      <c r="BO388" s="53">
        <v>64</v>
      </c>
      <c r="BP388" s="53">
        <v>2</v>
      </c>
      <c r="BQ388" s="53"/>
      <c r="BR388" s="53"/>
    </row>
    <row r="389" spans="1:70" s="50" customFormat="1">
      <c r="A389" s="53">
        <v>388</v>
      </c>
      <c r="B389" s="54" t="s">
        <v>11</v>
      </c>
      <c r="C389" s="53" t="s">
        <v>58</v>
      </c>
      <c r="D389" s="54" t="s">
        <v>669</v>
      </c>
      <c r="E389" s="66">
        <v>21241009</v>
      </c>
      <c r="F389" s="75" t="s">
        <v>670</v>
      </c>
      <c r="G389" s="54" t="s">
        <v>121</v>
      </c>
      <c r="H389" s="54" t="s">
        <v>125</v>
      </c>
      <c r="I389" s="58">
        <v>9848483124</v>
      </c>
      <c r="J389" s="147" t="s">
        <v>294</v>
      </c>
      <c r="K389" s="147">
        <v>24</v>
      </c>
      <c r="L389" s="322" t="s">
        <v>304</v>
      </c>
      <c r="M389" s="53" t="s">
        <v>1227</v>
      </c>
      <c r="N389" s="53">
        <v>2</v>
      </c>
      <c r="O389" s="54" t="s">
        <v>97</v>
      </c>
      <c r="P389" s="54" t="s">
        <v>42</v>
      </c>
      <c r="Q389" s="54" t="s">
        <v>9</v>
      </c>
      <c r="R389" s="57">
        <f t="shared" si="63"/>
        <v>14068216</v>
      </c>
      <c r="S389" s="71">
        <v>5082750</v>
      </c>
      <c r="T389" s="60">
        <f t="shared" ref="T389:T413" si="69">S389*80%</f>
        <v>4066200</v>
      </c>
      <c r="U389" s="60">
        <f t="shared" ref="U389:U413" si="70">S389*20%</f>
        <v>1016550</v>
      </c>
      <c r="V389" s="71">
        <v>8985466</v>
      </c>
      <c r="W389" s="61">
        <f t="shared" si="66"/>
        <v>112</v>
      </c>
      <c r="X389" s="61">
        <f t="shared" si="67"/>
        <v>87</v>
      </c>
      <c r="Y389" s="61">
        <f t="shared" si="68"/>
        <v>25</v>
      </c>
      <c r="Z389" s="3">
        <v>9</v>
      </c>
      <c r="AA389" s="3">
        <v>13</v>
      </c>
      <c r="AB389" s="3">
        <v>54</v>
      </c>
      <c r="AC389" s="3">
        <v>2</v>
      </c>
      <c r="AD389" s="3">
        <v>24</v>
      </c>
      <c r="AE389" s="3">
        <v>10</v>
      </c>
      <c r="AF389" s="62">
        <v>3</v>
      </c>
      <c r="AG389" s="55" t="s">
        <v>198</v>
      </c>
      <c r="AH389" s="308">
        <v>42677</v>
      </c>
      <c r="AI389" s="3">
        <v>1128308.45</v>
      </c>
      <c r="AJ389" s="57"/>
      <c r="AK389" s="57"/>
      <c r="AL389" s="57"/>
      <c r="AM389" s="55"/>
      <c r="AN389" s="55"/>
      <c r="AO389" s="55"/>
      <c r="AP389" s="3">
        <v>282077.11</v>
      </c>
      <c r="AQ389" s="60">
        <f t="shared" si="65"/>
        <v>1128308.45</v>
      </c>
      <c r="AR389" s="60">
        <f t="shared" si="64"/>
        <v>1410385.56</v>
      </c>
      <c r="AS389" s="63">
        <f t="shared" si="61"/>
        <v>27.748473956027741</v>
      </c>
      <c r="AT389" s="60" t="s">
        <v>425</v>
      </c>
      <c r="AU389" s="64" t="s">
        <v>173</v>
      </c>
      <c r="AV389" s="53">
        <v>133</v>
      </c>
      <c r="AW389" s="53"/>
      <c r="AX389" s="53"/>
      <c r="AY389" s="53">
        <v>1350000</v>
      </c>
      <c r="AZ389" s="53">
        <v>133</v>
      </c>
      <c r="BA389" s="53"/>
      <c r="BB389" s="53"/>
      <c r="BC389" s="53">
        <v>1</v>
      </c>
      <c r="BD389" s="53"/>
      <c r="BE389" s="53"/>
      <c r="BF389" s="53"/>
      <c r="BG389" s="53"/>
      <c r="BH389" s="53"/>
      <c r="BI389" s="53">
        <v>5</v>
      </c>
      <c r="BJ389" s="53"/>
      <c r="BK389" s="53">
        <v>1000</v>
      </c>
      <c r="BL389" s="53"/>
      <c r="BM389" s="53"/>
      <c r="BN389" s="53"/>
      <c r="BO389" s="53"/>
      <c r="BP389" s="53">
        <v>5</v>
      </c>
      <c r="BQ389" s="53"/>
      <c r="BR389" s="53">
        <v>2</v>
      </c>
    </row>
    <row r="390" spans="1:70" s="50" customFormat="1">
      <c r="A390" s="53">
        <v>389</v>
      </c>
      <c r="B390" s="54" t="s">
        <v>11</v>
      </c>
      <c r="C390" s="53" t="s">
        <v>58</v>
      </c>
      <c r="D390" s="54" t="s">
        <v>840</v>
      </c>
      <c r="E390" s="66">
        <v>21242010</v>
      </c>
      <c r="F390" s="75" t="s">
        <v>671</v>
      </c>
      <c r="G390" s="54" t="s">
        <v>128</v>
      </c>
      <c r="H390" s="54" t="s">
        <v>124</v>
      </c>
      <c r="I390" s="58">
        <v>9848447830</v>
      </c>
      <c r="J390" s="147" t="s">
        <v>294</v>
      </c>
      <c r="K390" s="147">
        <v>24</v>
      </c>
      <c r="L390" s="322" t="s">
        <v>304</v>
      </c>
      <c r="M390" s="53" t="s">
        <v>1227</v>
      </c>
      <c r="N390" s="53">
        <v>2</v>
      </c>
      <c r="O390" s="54" t="s">
        <v>97</v>
      </c>
      <c r="P390" s="54" t="s">
        <v>42</v>
      </c>
      <c r="Q390" s="54" t="s">
        <v>9</v>
      </c>
      <c r="R390" s="57">
        <f t="shared" si="63"/>
        <v>13093991</v>
      </c>
      <c r="S390" s="71">
        <v>4443735</v>
      </c>
      <c r="T390" s="60">
        <f t="shared" si="69"/>
        <v>3554988</v>
      </c>
      <c r="U390" s="60">
        <f t="shared" si="70"/>
        <v>888747</v>
      </c>
      <c r="V390" s="71">
        <v>8650256</v>
      </c>
      <c r="W390" s="61">
        <f t="shared" si="66"/>
        <v>106</v>
      </c>
      <c r="X390" s="61">
        <f t="shared" si="67"/>
        <v>26</v>
      </c>
      <c r="Y390" s="61">
        <f t="shared" si="68"/>
        <v>80</v>
      </c>
      <c r="Z390" s="3">
        <v>4</v>
      </c>
      <c r="AA390" s="3">
        <v>11</v>
      </c>
      <c r="AB390" s="3">
        <v>2</v>
      </c>
      <c r="AC390" s="3">
        <v>8</v>
      </c>
      <c r="AD390" s="3">
        <v>20</v>
      </c>
      <c r="AE390" s="3">
        <v>61</v>
      </c>
      <c r="AF390" s="62">
        <v>3</v>
      </c>
      <c r="AG390" s="55" t="s">
        <v>198</v>
      </c>
      <c r="AH390" s="308">
        <v>42773</v>
      </c>
      <c r="AI390" s="57">
        <v>843613.06</v>
      </c>
      <c r="AJ390" s="57"/>
      <c r="AK390" s="57"/>
      <c r="AL390" s="57"/>
      <c r="AM390" s="55"/>
      <c r="AN390" s="55"/>
      <c r="AO390" s="55"/>
      <c r="AP390" s="228">
        <v>210903.26</v>
      </c>
      <c r="AQ390" s="60">
        <f t="shared" si="65"/>
        <v>843613.06</v>
      </c>
      <c r="AR390" s="60">
        <f t="shared" si="64"/>
        <v>1054516.32</v>
      </c>
      <c r="AS390" s="63">
        <f t="shared" si="61"/>
        <v>23.730405165924612</v>
      </c>
      <c r="AT390" s="60" t="s">
        <v>424</v>
      </c>
      <c r="AU390" s="64" t="s">
        <v>173</v>
      </c>
      <c r="AV390" s="53">
        <v>88</v>
      </c>
      <c r="AW390" s="53"/>
      <c r="AX390" s="53"/>
      <c r="AY390" s="53">
        <v>823600</v>
      </c>
      <c r="AZ390" s="53">
        <v>88</v>
      </c>
      <c r="BA390" s="53"/>
      <c r="BB390" s="53"/>
      <c r="BC390" s="53">
        <v>1</v>
      </c>
      <c r="BD390" s="53"/>
      <c r="BE390" s="53"/>
      <c r="BF390" s="53"/>
      <c r="BG390" s="53"/>
      <c r="BH390" s="53"/>
      <c r="BI390" s="53">
        <v>5</v>
      </c>
      <c r="BJ390" s="53"/>
      <c r="BK390" s="53">
        <v>125</v>
      </c>
      <c r="BL390" s="53"/>
      <c r="BM390" s="53"/>
      <c r="BN390" s="53">
        <v>10</v>
      </c>
      <c r="BO390" s="53"/>
      <c r="BP390" s="53">
        <v>5</v>
      </c>
      <c r="BQ390" s="53"/>
      <c r="BR390" s="53">
        <v>3</v>
      </c>
    </row>
    <row r="391" spans="1:70" s="50" customFormat="1" ht="30">
      <c r="A391" s="53">
        <v>390</v>
      </c>
      <c r="B391" s="54" t="s">
        <v>11</v>
      </c>
      <c r="C391" s="53" t="s">
        <v>58</v>
      </c>
      <c r="D391" s="54" t="s">
        <v>841</v>
      </c>
      <c r="E391" s="66">
        <v>21243011</v>
      </c>
      <c r="F391" s="75" t="s">
        <v>122</v>
      </c>
      <c r="G391" s="54" t="s">
        <v>1055</v>
      </c>
      <c r="H391" s="54" t="s">
        <v>129</v>
      </c>
      <c r="I391" s="58">
        <v>9811641931</v>
      </c>
      <c r="J391" s="147" t="s">
        <v>309</v>
      </c>
      <c r="K391" s="147">
        <v>17</v>
      </c>
      <c r="L391" s="322" t="s">
        <v>300</v>
      </c>
      <c r="M391" s="65" t="s">
        <v>1402</v>
      </c>
      <c r="N391" s="53">
        <v>2</v>
      </c>
      <c r="O391" s="54" t="s">
        <v>97</v>
      </c>
      <c r="P391" s="54" t="s">
        <v>2175</v>
      </c>
      <c r="Q391" s="200" t="s">
        <v>1405</v>
      </c>
      <c r="R391" s="57">
        <f t="shared" si="63"/>
        <v>4718210</v>
      </c>
      <c r="S391" s="71">
        <v>2664486.5</v>
      </c>
      <c r="T391" s="60">
        <f t="shared" si="69"/>
        <v>2131589.2000000002</v>
      </c>
      <c r="U391" s="60">
        <f t="shared" si="70"/>
        <v>532897.30000000005</v>
      </c>
      <c r="V391" s="71">
        <v>2053723.5</v>
      </c>
      <c r="W391" s="61">
        <f t="shared" si="66"/>
        <v>2</v>
      </c>
      <c r="X391" s="61">
        <f t="shared" si="67"/>
        <v>1</v>
      </c>
      <c r="Y391" s="61">
        <f t="shared" si="68"/>
        <v>1</v>
      </c>
      <c r="Z391" s="3">
        <v>0</v>
      </c>
      <c r="AA391" s="3">
        <v>0</v>
      </c>
      <c r="AB391" s="3">
        <v>1</v>
      </c>
      <c r="AC391" s="3">
        <v>0</v>
      </c>
      <c r="AD391" s="3">
        <v>0</v>
      </c>
      <c r="AE391" s="3">
        <v>1</v>
      </c>
      <c r="AF391" s="62">
        <v>3</v>
      </c>
      <c r="AG391" s="55" t="s">
        <v>198</v>
      </c>
      <c r="AH391" s="305">
        <v>42346</v>
      </c>
      <c r="AI391" s="306">
        <v>1233752.6200000001</v>
      </c>
      <c r="AJ391" s="57"/>
      <c r="AK391" s="57"/>
      <c r="AL391" s="57"/>
      <c r="AM391" s="55"/>
      <c r="AN391" s="55"/>
      <c r="AO391" s="55"/>
      <c r="AP391" s="306">
        <v>308438.15000000002</v>
      </c>
      <c r="AQ391" s="60">
        <f t="shared" si="65"/>
        <v>1233752.6200000001</v>
      </c>
      <c r="AR391" s="60">
        <f t="shared" si="64"/>
        <v>1542190.77</v>
      </c>
      <c r="AS391" s="63">
        <f t="shared" si="61"/>
        <v>57.879473962431419</v>
      </c>
      <c r="AT391" s="60" t="s">
        <v>425</v>
      </c>
      <c r="AU391" s="64"/>
      <c r="AV391" s="53"/>
      <c r="AW391" s="53"/>
      <c r="AX391" s="53">
        <v>150000</v>
      </c>
      <c r="AY391" s="53"/>
      <c r="AZ391" s="53"/>
      <c r="BA391" s="53"/>
      <c r="BB391" s="53">
        <v>3</v>
      </c>
      <c r="BC391" s="53"/>
      <c r="BD391" s="53"/>
      <c r="BE391" s="53"/>
      <c r="BF391" s="53"/>
      <c r="BG391" s="53"/>
      <c r="BH391" s="53"/>
      <c r="BI391" s="53">
        <v>1</v>
      </c>
      <c r="BJ391" s="53"/>
      <c r="BK391" s="53"/>
      <c r="BL391" s="53"/>
      <c r="BM391" s="53">
        <v>150</v>
      </c>
      <c r="BN391" s="53">
        <v>3</v>
      </c>
      <c r="BO391" s="53">
        <v>5</v>
      </c>
      <c r="BP391" s="53">
        <v>1</v>
      </c>
      <c r="BQ391" s="53"/>
      <c r="BR391" s="53"/>
    </row>
    <row r="392" spans="1:70" s="50" customFormat="1" ht="30">
      <c r="A392" s="53">
        <v>391</v>
      </c>
      <c r="B392" s="54" t="s">
        <v>11</v>
      </c>
      <c r="C392" s="53" t="s">
        <v>58</v>
      </c>
      <c r="D392" s="54" t="s">
        <v>672</v>
      </c>
      <c r="E392" s="66">
        <v>21243012</v>
      </c>
      <c r="F392" s="75" t="s">
        <v>718</v>
      </c>
      <c r="G392" s="54" t="s">
        <v>1056</v>
      </c>
      <c r="H392" s="54" t="s">
        <v>1183</v>
      </c>
      <c r="I392" s="58" t="s">
        <v>405</v>
      </c>
      <c r="J392" s="147" t="s">
        <v>309</v>
      </c>
      <c r="K392" s="147">
        <v>17</v>
      </c>
      <c r="L392" s="322" t="s">
        <v>300</v>
      </c>
      <c r="M392" s="65" t="s">
        <v>1402</v>
      </c>
      <c r="N392" s="53">
        <v>3</v>
      </c>
      <c r="O392" s="54" t="s">
        <v>97</v>
      </c>
      <c r="P392" s="54" t="s">
        <v>97</v>
      </c>
      <c r="Q392" s="54" t="s">
        <v>36</v>
      </c>
      <c r="R392" s="57">
        <f t="shared" si="63"/>
        <v>4929475.6900000004</v>
      </c>
      <c r="S392" s="71">
        <v>2202659.2000000002</v>
      </c>
      <c r="T392" s="60">
        <f t="shared" si="69"/>
        <v>1762127.3600000003</v>
      </c>
      <c r="U392" s="60">
        <f t="shared" si="70"/>
        <v>440531.84000000008</v>
      </c>
      <c r="V392" s="71">
        <v>2726816.49</v>
      </c>
      <c r="W392" s="61">
        <f t="shared" si="66"/>
        <v>2</v>
      </c>
      <c r="X392" s="61">
        <f t="shared" si="67"/>
        <v>1</v>
      </c>
      <c r="Y392" s="61">
        <f t="shared" si="68"/>
        <v>1</v>
      </c>
      <c r="Z392" s="75">
        <v>0</v>
      </c>
      <c r="AA392" s="75">
        <v>0</v>
      </c>
      <c r="AB392" s="75">
        <v>0</v>
      </c>
      <c r="AC392" s="75">
        <v>1</v>
      </c>
      <c r="AD392" s="75">
        <v>1</v>
      </c>
      <c r="AE392" s="75">
        <v>0</v>
      </c>
      <c r="AF392" s="62">
        <v>3</v>
      </c>
      <c r="AG392" s="55" t="s">
        <v>198</v>
      </c>
      <c r="AH392" s="305">
        <v>42478</v>
      </c>
      <c r="AI392" s="306">
        <v>367363.03</v>
      </c>
      <c r="AJ392" s="57" t="s">
        <v>199</v>
      </c>
      <c r="AK392" s="308">
        <v>42681</v>
      </c>
      <c r="AL392" s="3">
        <v>791306.61</v>
      </c>
      <c r="AM392" s="55"/>
      <c r="AN392" s="55"/>
      <c r="AO392" s="55"/>
      <c r="AP392" s="306">
        <v>289767.40999999997</v>
      </c>
      <c r="AQ392" s="60">
        <f t="shared" si="65"/>
        <v>1158669.6400000001</v>
      </c>
      <c r="AR392" s="60">
        <f t="shared" si="64"/>
        <v>1448437.05</v>
      </c>
      <c r="AS392" s="63">
        <f t="shared" ref="AS392:AS450" si="71">AR392/S392*100</f>
        <v>65.758563558084688</v>
      </c>
      <c r="AT392" s="60" t="s">
        <v>425</v>
      </c>
      <c r="AU392" s="64"/>
      <c r="AV392" s="53"/>
      <c r="AW392" s="53">
        <v>82</v>
      </c>
      <c r="AX392" s="53"/>
      <c r="AY392" s="53"/>
      <c r="AZ392" s="53"/>
      <c r="BA392" s="53"/>
      <c r="BB392" s="53"/>
      <c r="BC392" s="53"/>
      <c r="BD392" s="53">
        <v>1</v>
      </c>
      <c r="BE392" s="53"/>
      <c r="BF392" s="53"/>
      <c r="BG392" s="53">
        <v>1</v>
      </c>
      <c r="BH392" s="53"/>
      <c r="BI392" s="53"/>
      <c r="BJ392" s="53"/>
      <c r="BK392" s="53"/>
      <c r="BL392" s="53"/>
      <c r="BM392" s="53"/>
      <c r="BN392" s="53"/>
      <c r="BO392" s="53"/>
      <c r="BP392" s="53"/>
      <c r="BQ392" s="53"/>
      <c r="BR392" s="53"/>
    </row>
    <row r="393" spans="1:70" s="50" customFormat="1" ht="60">
      <c r="A393" s="53">
        <v>392</v>
      </c>
      <c r="B393" s="54" t="s">
        <v>11</v>
      </c>
      <c r="C393" s="53" t="s">
        <v>58</v>
      </c>
      <c r="D393" s="54" t="s">
        <v>673</v>
      </c>
      <c r="E393" s="66">
        <v>21242013</v>
      </c>
      <c r="F393" s="75" t="s">
        <v>999</v>
      </c>
      <c r="G393" s="54" t="s">
        <v>130</v>
      </c>
      <c r="H393" s="54" t="s">
        <v>1184</v>
      </c>
      <c r="I393" s="58">
        <v>9848432078</v>
      </c>
      <c r="J393" s="147" t="s">
        <v>307</v>
      </c>
      <c r="K393" s="147">
        <v>18</v>
      </c>
      <c r="L393" s="322" t="s">
        <v>300</v>
      </c>
      <c r="M393" s="65" t="s">
        <v>1402</v>
      </c>
      <c r="N393" s="53">
        <v>2</v>
      </c>
      <c r="O393" s="54" t="s">
        <v>1403</v>
      </c>
      <c r="P393" s="54" t="s">
        <v>85</v>
      </c>
      <c r="Q393" s="54" t="s">
        <v>9</v>
      </c>
      <c r="R393" s="57">
        <f t="shared" si="63"/>
        <v>12308000</v>
      </c>
      <c r="S393" s="71">
        <v>6038750</v>
      </c>
      <c r="T393" s="60">
        <f t="shared" si="69"/>
        <v>4831000</v>
      </c>
      <c r="U393" s="60">
        <f t="shared" si="70"/>
        <v>1207750</v>
      </c>
      <c r="V393" s="71">
        <v>6269250</v>
      </c>
      <c r="W393" s="61">
        <f t="shared" si="66"/>
        <v>1</v>
      </c>
      <c r="X393" s="61">
        <f t="shared" si="67"/>
        <v>1</v>
      </c>
      <c r="Y393" s="61">
        <f t="shared" si="68"/>
        <v>0</v>
      </c>
      <c r="Z393" s="75">
        <v>0</v>
      </c>
      <c r="AA393" s="75">
        <v>0</v>
      </c>
      <c r="AB393" s="75">
        <v>0</v>
      </c>
      <c r="AC393" s="75">
        <v>0</v>
      </c>
      <c r="AD393" s="75">
        <v>1</v>
      </c>
      <c r="AE393" s="75">
        <v>0</v>
      </c>
      <c r="AF393" s="62">
        <v>3</v>
      </c>
      <c r="AG393" s="55"/>
      <c r="AH393" s="68"/>
      <c r="AI393" s="57"/>
      <c r="AJ393" s="57" t="s">
        <v>199</v>
      </c>
      <c r="AK393" s="305">
        <v>42550</v>
      </c>
      <c r="AL393" s="306">
        <v>4508030.38</v>
      </c>
      <c r="AM393" s="55"/>
      <c r="AN393" s="55"/>
      <c r="AO393" s="55"/>
      <c r="AP393" s="306">
        <v>1127007.6000000001</v>
      </c>
      <c r="AQ393" s="60">
        <f t="shared" si="65"/>
        <v>4508030.38</v>
      </c>
      <c r="AR393" s="60">
        <f t="shared" si="64"/>
        <v>5635037.9800000004</v>
      </c>
      <c r="AS393" s="63">
        <f t="shared" si="71"/>
        <v>93.31464259987581</v>
      </c>
      <c r="AT393" s="60" t="s">
        <v>425</v>
      </c>
      <c r="AU393" s="64"/>
      <c r="AV393" s="53"/>
      <c r="AW393" s="53">
        <v>163.5</v>
      </c>
      <c r="AX393" s="53"/>
      <c r="AY393" s="53"/>
      <c r="AZ393" s="53">
        <v>0.8</v>
      </c>
      <c r="BA393" s="53"/>
      <c r="BB393" s="53">
        <v>2</v>
      </c>
      <c r="BC393" s="53"/>
      <c r="BD393" s="53"/>
      <c r="BE393" s="53"/>
      <c r="BF393" s="53"/>
      <c r="BG393" s="53"/>
      <c r="BH393" s="53"/>
      <c r="BI393" s="53">
        <v>1</v>
      </c>
      <c r="BJ393" s="53"/>
      <c r="BK393" s="53"/>
      <c r="BL393" s="53">
        <v>2</v>
      </c>
      <c r="BM393" s="53">
        <v>200</v>
      </c>
      <c r="BN393" s="53">
        <v>1</v>
      </c>
      <c r="BO393" s="53"/>
      <c r="BP393" s="53">
        <v>1</v>
      </c>
      <c r="BQ393" s="53"/>
      <c r="BR393" s="53"/>
    </row>
    <row r="394" spans="1:70" s="50" customFormat="1" ht="30">
      <c r="A394" s="53">
        <v>393</v>
      </c>
      <c r="B394" s="54" t="s">
        <v>11</v>
      </c>
      <c r="C394" s="53" t="s">
        <v>58</v>
      </c>
      <c r="D394" s="54" t="s">
        <v>719</v>
      </c>
      <c r="E394" s="66">
        <v>21241017</v>
      </c>
      <c r="F394" s="75" t="s">
        <v>674</v>
      </c>
      <c r="G394" s="54" t="s">
        <v>185</v>
      </c>
      <c r="H394" s="54" t="s">
        <v>186</v>
      </c>
      <c r="I394" s="58">
        <v>9848429939</v>
      </c>
      <c r="J394" s="147" t="s">
        <v>299</v>
      </c>
      <c r="K394" s="147">
        <v>24</v>
      </c>
      <c r="L394" s="322" t="s">
        <v>325</v>
      </c>
      <c r="M394" s="65" t="s">
        <v>1402</v>
      </c>
      <c r="N394" s="53">
        <v>3</v>
      </c>
      <c r="O394" s="54" t="s">
        <v>38</v>
      </c>
      <c r="P394" s="54" t="s">
        <v>1404</v>
      </c>
      <c r="Q394" s="54" t="s">
        <v>36</v>
      </c>
      <c r="R394" s="57">
        <f t="shared" si="63"/>
        <v>11587130</v>
      </c>
      <c r="S394" s="71">
        <v>4028634.5</v>
      </c>
      <c r="T394" s="60">
        <f t="shared" si="69"/>
        <v>3222907.6</v>
      </c>
      <c r="U394" s="60">
        <f t="shared" si="70"/>
        <v>805726.9</v>
      </c>
      <c r="V394" s="71">
        <v>7558495.5</v>
      </c>
      <c r="W394" s="61">
        <f t="shared" si="66"/>
        <v>2</v>
      </c>
      <c r="X394" s="61">
        <f t="shared" si="67"/>
        <v>2</v>
      </c>
      <c r="Y394" s="61">
        <f t="shared" si="68"/>
        <v>0</v>
      </c>
      <c r="Z394" s="75">
        <v>0</v>
      </c>
      <c r="AA394" s="75">
        <v>0</v>
      </c>
      <c r="AB394" s="75">
        <v>0</v>
      </c>
      <c r="AC394" s="75">
        <v>0</v>
      </c>
      <c r="AD394" s="75">
        <v>2</v>
      </c>
      <c r="AE394" s="75">
        <v>0</v>
      </c>
      <c r="AF394" s="62">
        <v>3</v>
      </c>
      <c r="AG394" s="55"/>
      <c r="AH394" s="68"/>
      <c r="AI394" s="57"/>
      <c r="AJ394" s="57" t="s">
        <v>199</v>
      </c>
      <c r="AK394" s="305">
        <v>42544</v>
      </c>
      <c r="AL394" s="306">
        <v>1337731.92</v>
      </c>
      <c r="AM394" s="55" t="s">
        <v>522</v>
      </c>
      <c r="AN394" s="308">
        <v>42723</v>
      </c>
      <c r="AO394" s="3">
        <v>1656831.2</v>
      </c>
      <c r="AP394" s="306">
        <v>748640.78</v>
      </c>
      <c r="AQ394" s="60">
        <f t="shared" si="65"/>
        <v>2994563.12</v>
      </c>
      <c r="AR394" s="60">
        <f t="shared" si="64"/>
        <v>3743203.9000000004</v>
      </c>
      <c r="AS394" s="63">
        <f t="shared" si="71"/>
        <v>92.914954186089616</v>
      </c>
      <c r="AT394" s="60" t="s">
        <v>424</v>
      </c>
      <c r="AU394" s="64"/>
      <c r="AV394" s="53"/>
      <c r="AW394" s="53">
        <v>500.3</v>
      </c>
      <c r="AX394" s="53"/>
      <c r="AY394" s="53"/>
      <c r="AZ394" s="53"/>
      <c r="BA394" s="53"/>
      <c r="BB394" s="53"/>
      <c r="BC394" s="53"/>
      <c r="BD394" s="53">
        <v>1</v>
      </c>
      <c r="BE394" s="53"/>
      <c r="BF394" s="53"/>
      <c r="BG394" s="53">
        <v>1</v>
      </c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</row>
    <row r="395" spans="1:70" s="50" customFormat="1" ht="30">
      <c r="A395" s="53">
        <v>394</v>
      </c>
      <c r="B395" s="54" t="s">
        <v>11</v>
      </c>
      <c r="C395" s="53" t="s">
        <v>58</v>
      </c>
      <c r="D395" s="54" t="s">
        <v>735</v>
      </c>
      <c r="E395" s="66">
        <v>21242018</v>
      </c>
      <c r="F395" s="75" t="s">
        <v>675</v>
      </c>
      <c r="G395" s="54" t="s">
        <v>1057</v>
      </c>
      <c r="H395" s="54" t="s">
        <v>126</v>
      </c>
      <c r="I395" s="58">
        <v>9749025124</v>
      </c>
      <c r="J395" s="147" t="s">
        <v>299</v>
      </c>
      <c r="K395" s="147">
        <v>23</v>
      </c>
      <c r="L395" s="322" t="s">
        <v>321</v>
      </c>
      <c r="M395" s="53" t="s">
        <v>1227</v>
      </c>
      <c r="N395" s="53">
        <v>2</v>
      </c>
      <c r="O395" s="54" t="s">
        <v>45</v>
      </c>
      <c r="P395" s="54" t="s">
        <v>45</v>
      </c>
      <c r="Q395" s="54" t="s">
        <v>9</v>
      </c>
      <c r="R395" s="57">
        <f t="shared" si="63"/>
        <v>7040646</v>
      </c>
      <c r="S395" s="71">
        <v>3561599.9</v>
      </c>
      <c r="T395" s="60">
        <f t="shared" si="69"/>
        <v>2849279.92</v>
      </c>
      <c r="U395" s="60">
        <f t="shared" si="70"/>
        <v>712319.98</v>
      </c>
      <c r="V395" s="71">
        <v>3479046.1</v>
      </c>
      <c r="W395" s="61">
        <f t="shared" si="66"/>
        <v>125</v>
      </c>
      <c r="X395" s="61">
        <f t="shared" si="67"/>
        <v>60</v>
      </c>
      <c r="Y395" s="61">
        <f t="shared" si="68"/>
        <v>65</v>
      </c>
      <c r="Z395" s="3">
        <v>0</v>
      </c>
      <c r="AA395" s="3">
        <v>0</v>
      </c>
      <c r="AB395" s="3">
        <v>55</v>
      </c>
      <c r="AC395" s="3">
        <v>59</v>
      </c>
      <c r="AD395" s="3">
        <v>5</v>
      </c>
      <c r="AE395" s="3">
        <v>6</v>
      </c>
      <c r="AF395" s="62">
        <v>3</v>
      </c>
      <c r="AG395" s="55" t="s">
        <v>198</v>
      </c>
      <c r="AH395" s="305">
        <v>42232</v>
      </c>
      <c r="AI395" s="306">
        <v>1244805</v>
      </c>
      <c r="AJ395" s="57" t="s">
        <v>199</v>
      </c>
      <c r="AK395" s="305">
        <v>42520</v>
      </c>
      <c r="AL395" s="306">
        <v>823324.76</v>
      </c>
      <c r="AM395" s="55" t="s">
        <v>522</v>
      </c>
      <c r="AN395" s="308">
        <v>42773</v>
      </c>
      <c r="AO395" s="55">
        <v>777514.89</v>
      </c>
      <c r="AP395" s="306">
        <f>517032.44+194378.72</f>
        <v>711411.16</v>
      </c>
      <c r="AQ395" s="60">
        <f t="shared" si="65"/>
        <v>2845644.65</v>
      </c>
      <c r="AR395" s="60">
        <f t="shared" si="64"/>
        <v>3557055.81</v>
      </c>
      <c r="AS395" s="63">
        <f t="shared" si="71"/>
        <v>99.87241436074838</v>
      </c>
      <c r="AT395" s="60" t="s">
        <v>424</v>
      </c>
      <c r="AU395" s="64" t="s">
        <v>173</v>
      </c>
      <c r="AV395" s="53">
        <v>16</v>
      </c>
      <c r="AW395" s="53">
        <v>275</v>
      </c>
      <c r="AX395" s="53"/>
      <c r="AY395" s="53"/>
      <c r="AZ395" s="53">
        <v>16</v>
      </c>
      <c r="BA395" s="53"/>
      <c r="BB395" s="53"/>
      <c r="BC395" s="53">
        <v>1</v>
      </c>
      <c r="BD395" s="53"/>
      <c r="BE395" s="53"/>
      <c r="BF395" s="53"/>
      <c r="BG395" s="53"/>
      <c r="BH395" s="53"/>
      <c r="BI395" s="53">
        <v>4</v>
      </c>
      <c r="BJ395" s="53"/>
      <c r="BK395" s="53"/>
      <c r="BL395" s="53">
        <v>1</v>
      </c>
      <c r="BM395" s="53"/>
      <c r="BN395" s="53">
        <v>24</v>
      </c>
      <c r="BO395" s="53"/>
      <c r="BP395" s="53">
        <v>4</v>
      </c>
      <c r="BQ395" s="53"/>
      <c r="BR395" s="53">
        <v>6</v>
      </c>
    </row>
    <row r="396" spans="1:70" s="50" customFormat="1" ht="30">
      <c r="A396" s="53">
        <v>395</v>
      </c>
      <c r="B396" s="54" t="s">
        <v>11</v>
      </c>
      <c r="C396" s="53" t="s">
        <v>58</v>
      </c>
      <c r="D396" s="54" t="s">
        <v>676</v>
      </c>
      <c r="E396" s="66">
        <v>21243019</v>
      </c>
      <c r="F396" s="75" t="s">
        <v>1000</v>
      </c>
      <c r="G396" s="54" t="s">
        <v>133</v>
      </c>
      <c r="H396" s="54" t="s">
        <v>1188</v>
      </c>
      <c r="I396" s="58" t="s">
        <v>406</v>
      </c>
      <c r="J396" s="147" t="s">
        <v>299</v>
      </c>
      <c r="K396" s="147">
        <v>17</v>
      </c>
      <c r="L396" s="322" t="s">
        <v>300</v>
      </c>
      <c r="M396" s="65" t="s">
        <v>1402</v>
      </c>
      <c r="N396" s="53">
        <v>3</v>
      </c>
      <c r="O396" s="54" t="s">
        <v>60</v>
      </c>
      <c r="P396" s="54" t="s">
        <v>60</v>
      </c>
      <c r="Q396" s="54" t="s">
        <v>36</v>
      </c>
      <c r="R396" s="57">
        <f t="shared" si="63"/>
        <v>3564164</v>
      </c>
      <c r="S396" s="71">
        <v>1724706.6</v>
      </c>
      <c r="T396" s="60">
        <f t="shared" si="69"/>
        <v>1379765.2800000003</v>
      </c>
      <c r="U396" s="60">
        <f t="shared" si="70"/>
        <v>344941.32000000007</v>
      </c>
      <c r="V396" s="71">
        <v>1839457.4</v>
      </c>
      <c r="W396" s="61">
        <f t="shared" si="66"/>
        <v>22</v>
      </c>
      <c r="X396" s="61">
        <f t="shared" si="67"/>
        <v>10</v>
      </c>
      <c r="Y396" s="61">
        <f t="shared" si="68"/>
        <v>12</v>
      </c>
      <c r="Z396" s="75">
        <v>0</v>
      </c>
      <c r="AA396" s="75">
        <v>0</v>
      </c>
      <c r="AB396" s="75">
        <v>10</v>
      </c>
      <c r="AC396" s="75">
        <v>12</v>
      </c>
      <c r="AD396" s="75">
        <v>0</v>
      </c>
      <c r="AE396" s="75">
        <v>0</v>
      </c>
      <c r="AF396" s="62">
        <v>3</v>
      </c>
      <c r="AG396" s="55" t="s">
        <v>198</v>
      </c>
      <c r="AH396" s="308">
        <v>42723</v>
      </c>
      <c r="AI396" s="3">
        <v>1215319.6200000001</v>
      </c>
      <c r="AJ396" s="57"/>
      <c r="AK396" s="57"/>
      <c r="AL396" s="57"/>
      <c r="AM396" s="55"/>
      <c r="AN396" s="55"/>
      <c r="AO396" s="55"/>
      <c r="AP396" s="3">
        <v>303829.90999999997</v>
      </c>
      <c r="AQ396" s="60">
        <f t="shared" si="65"/>
        <v>1215319.6200000001</v>
      </c>
      <c r="AR396" s="60">
        <f t="shared" si="64"/>
        <v>1519149.53</v>
      </c>
      <c r="AS396" s="63">
        <f t="shared" si="71"/>
        <v>88.081620955123611</v>
      </c>
      <c r="AT396" s="60" t="s">
        <v>425</v>
      </c>
      <c r="AU396" s="64"/>
      <c r="AV396" s="53"/>
      <c r="AW396" s="53">
        <v>10.65</v>
      </c>
      <c r="AX396" s="53"/>
      <c r="AY396" s="53"/>
      <c r="AZ396" s="53"/>
      <c r="BA396" s="53"/>
      <c r="BB396" s="53"/>
      <c r="BC396" s="53"/>
      <c r="BD396" s="53">
        <v>1</v>
      </c>
      <c r="BE396" s="53"/>
      <c r="BF396" s="53"/>
      <c r="BG396" s="53">
        <v>1</v>
      </c>
      <c r="BH396" s="53"/>
      <c r="BI396" s="53"/>
      <c r="BJ396" s="53"/>
      <c r="BK396" s="53"/>
      <c r="BL396" s="53">
        <v>1</v>
      </c>
      <c r="BM396" s="53">
        <v>20</v>
      </c>
      <c r="BN396" s="53"/>
      <c r="BO396" s="53"/>
      <c r="BP396" s="53"/>
      <c r="BQ396" s="53"/>
      <c r="BR396" s="53"/>
    </row>
    <row r="397" spans="1:70" s="50" customFormat="1" ht="45">
      <c r="A397" s="53">
        <v>396</v>
      </c>
      <c r="B397" s="54" t="s">
        <v>11</v>
      </c>
      <c r="C397" s="53" t="s">
        <v>58</v>
      </c>
      <c r="D397" s="54" t="s">
        <v>842</v>
      </c>
      <c r="E397" s="66">
        <v>21243020</v>
      </c>
      <c r="F397" s="75" t="s">
        <v>677</v>
      </c>
      <c r="G397" s="54" t="s">
        <v>131</v>
      </c>
      <c r="H397" s="54" t="s">
        <v>1189</v>
      </c>
      <c r="I397" s="58" t="s">
        <v>407</v>
      </c>
      <c r="J397" s="147" t="s">
        <v>305</v>
      </c>
      <c r="K397" s="147">
        <v>24</v>
      </c>
      <c r="L397" s="322" t="s">
        <v>324</v>
      </c>
      <c r="M397" s="65" t="s">
        <v>1402</v>
      </c>
      <c r="N397" s="53">
        <v>3</v>
      </c>
      <c r="O397" s="54" t="s">
        <v>38</v>
      </c>
      <c r="P397" s="54" t="s">
        <v>1404</v>
      </c>
      <c r="Q397" s="54" t="s">
        <v>36</v>
      </c>
      <c r="R397" s="57">
        <f t="shared" si="63"/>
        <v>54362193</v>
      </c>
      <c r="S397" s="71">
        <v>15742613.85</v>
      </c>
      <c r="T397" s="60">
        <f t="shared" si="69"/>
        <v>12594091.08</v>
      </c>
      <c r="U397" s="60">
        <f t="shared" si="70"/>
        <v>3148522.77</v>
      </c>
      <c r="V397" s="71">
        <v>38619579.149999999</v>
      </c>
      <c r="W397" s="61">
        <f t="shared" si="66"/>
        <v>2</v>
      </c>
      <c r="X397" s="61">
        <f t="shared" si="67"/>
        <v>2</v>
      </c>
      <c r="Y397" s="61">
        <f t="shared" si="68"/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2</v>
      </c>
      <c r="AE397" s="3">
        <v>0</v>
      </c>
      <c r="AF397" s="62">
        <v>3</v>
      </c>
      <c r="AG397" s="55" t="s">
        <v>198</v>
      </c>
      <c r="AH397" s="305">
        <v>42101</v>
      </c>
      <c r="AI397" s="306">
        <v>3028522.77</v>
      </c>
      <c r="AJ397" s="57" t="s">
        <v>199</v>
      </c>
      <c r="AK397" s="305">
        <v>42544</v>
      </c>
      <c r="AL397" s="306">
        <v>2586668.46</v>
      </c>
      <c r="AM397" s="55"/>
      <c r="AN397" s="55"/>
      <c r="AO397" s="55"/>
      <c r="AP397" s="306">
        <v>1403797.81</v>
      </c>
      <c r="AQ397" s="60">
        <f t="shared" si="65"/>
        <v>5615191.2300000004</v>
      </c>
      <c r="AR397" s="60">
        <f t="shared" si="64"/>
        <v>7018989.040000001</v>
      </c>
      <c r="AS397" s="63">
        <f t="shared" si="71"/>
        <v>44.585918875219065</v>
      </c>
      <c r="AT397" s="60" t="s">
        <v>425</v>
      </c>
      <c r="AU397" s="64"/>
      <c r="AV397" s="53"/>
      <c r="AW397" s="53">
        <v>2663</v>
      </c>
      <c r="AX397" s="53"/>
      <c r="AY397" s="53"/>
      <c r="AZ397" s="53"/>
      <c r="BA397" s="53"/>
      <c r="BB397" s="53"/>
      <c r="BC397" s="53"/>
      <c r="BD397" s="53">
        <v>1</v>
      </c>
      <c r="BE397" s="53">
        <v>200</v>
      </c>
      <c r="BF397" s="53">
        <v>1</v>
      </c>
      <c r="BG397" s="53">
        <v>1</v>
      </c>
      <c r="BH397" s="53"/>
      <c r="BI397" s="53"/>
      <c r="BJ397" s="53"/>
      <c r="BK397" s="53"/>
      <c r="BL397" s="53"/>
      <c r="BM397" s="53"/>
      <c r="BN397" s="53"/>
      <c r="BO397" s="53"/>
      <c r="BP397" s="53"/>
      <c r="BQ397" s="53"/>
      <c r="BR397" s="53"/>
    </row>
    <row r="398" spans="1:70" s="50" customFormat="1">
      <c r="A398" s="53">
        <v>397</v>
      </c>
      <c r="B398" s="54" t="s">
        <v>11</v>
      </c>
      <c r="C398" s="53" t="s">
        <v>58</v>
      </c>
      <c r="D398" s="54" t="s">
        <v>734</v>
      </c>
      <c r="E398" s="66">
        <v>21242021</v>
      </c>
      <c r="F398" s="75" t="s">
        <v>678</v>
      </c>
      <c r="G398" s="54" t="s">
        <v>1058</v>
      </c>
      <c r="H398" s="54" t="s">
        <v>184</v>
      </c>
      <c r="I398" s="58">
        <v>9812651623</v>
      </c>
      <c r="J398" s="147" t="s">
        <v>303</v>
      </c>
      <c r="K398" s="147">
        <v>24</v>
      </c>
      <c r="L398" s="322" t="s">
        <v>296</v>
      </c>
      <c r="M398" s="53" t="s">
        <v>1212</v>
      </c>
      <c r="N398" s="53">
        <v>2</v>
      </c>
      <c r="O398" s="54" t="s">
        <v>45</v>
      </c>
      <c r="P398" s="54" t="s">
        <v>45</v>
      </c>
      <c r="Q398" s="54" t="s">
        <v>9</v>
      </c>
      <c r="R398" s="57">
        <f t="shared" si="63"/>
        <v>4697072</v>
      </c>
      <c r="S398" s="71">
        <v>1637686.8</v>
      </c>
      <c r="T398" s="60">
        <f t="shared" si="69"/>
        <v>1310149.4400000002</v>
      </c>
      <c r="U398" s="60">
        <f t="shared" si="70"/>
        <v>327537.36000000004</v>
      </c>
      <c r="V398" s="71">
        <v>3059385.2</v>
      </c>
      <c r="W398" s="61">
        <f t="shared" si="66"/>
        <v>38</v>
      </c>
      <c r="X398" s="61">
        <f t="shared" si="67"/>
        <v>2</v>
      </c>
      <c r="Y398" s="61">
        <f t="shared" si="68"/>
        <v>36</v>
      </c>
      <c r="Z398" s="3">
        <v>0</v>
      </c>
      <c r="AA398" s="3">
        <v>9</v>
      </c>
      <c r="AB398" s="3">
        <v>0</v>
      </c>
      <c r="AC398" s="3">
        <v>0</v>
      </c>
      <c r="AD398" s="3">
        <v>2</v>
      </c>
      <c r="AE398" s="3">
        <v>27</v>
      </c>
      <c r="AF398" s="62">
        <v>3</v>
      </c>
      <c r="AG398" s="55"/>
      <c r="AH398" s="68"/>
      <c r="AI398" s="57"/>
      <c r="AJ398" s="57"/>
      <c r="AK398" s="305"/>
      <c r="AL398" s="306"/>
      <c r="AM398" s="55"/>
      <c r="AN398" s="55"/>
      <c r="AO398" s="55"/>
      <c r="AP398" s="306">
        <v>0</v>
      </c>
      <c r="AQ398" s="60">
        <f t="shared" si="65"/>
        <v>0</v>
      </c>
      <c r="AR398" s="60">
        <f t="shared" si="64"/>
        <v>0</v>
      </c>
      <c r="AS398" s="63">
        <f t="shared" si="71"/>
        <v>0</v>
      </c>
      <c r="AT398" s="60" t="s">
        <v>425</v>
      </c>
      <c r="AU398" s="64" t="s">
        <v>173</v>
      </c>
      <c r="AV398" s="53">
        <v>23</v>
      </c>
      <c r="AW398" s="53">
        <v>320</v>
      </c>
      <c r="AX398" s="53"/>
      <c r="AY398" s="53"/>
      <c r="AZ398" s="53">
        <v>23</v>
      </c>
      <c r="BA398" s="53"/>
      <c r="BB398" s="53"/>
      <c r="BC398" s="53">
        <v>1</v>
      </c>
      <c r="BD398" s="53"/>
      <c r="BE398" s="53"/>
      <c r="BF398" s="53"/>
      <c r="BG398" s="53"/>
      <c r="BH398" s="53"/>
      <c r="BI398" s="53">
        <v>2</v>
      </c>
      <c r="BJ398" s="53">
        <v>1315</v>
      </c>
      <c r="BK398" s="53"/>
      <c r="BL398" s="53">
        <v>1</v>
      </c>
      <c r="BM398" s="53"/>
      <c r="BN398" s="53">
        <v>8</v>
      </c>
      <c r="BO398" s="53"/>
      <c r="BP398" s="53">
        <v>2</v>
      </c>
      <c r="BQ398" s="53">
        <v>1</v>
      </c>
      <c r="BR398" s="53">
        <v>2</v>
      </c>
    </row>
    <row r="399" spans="1:70" s="50" customFormat="1" ht="30">
      <c r="A399" s="53">
        <v>398</v>
      </c>
      <c r="B399" s="54" t="s">
        <v>11</v>
      </c>
      <c r="C399" s="53" t="s">
        <v>58</v>
      </c>
      <c r="D399" s="54" t="s">
        <v>843</v>
      </c>
      <c r="E399" s="66">
        <v>21243022</v>
      </c>
      <c r="F399" s="75" t="s">
        <v>123</v>
      </c>
      <c r="G399" s="54" t="s">
        <v>132</v>
      </c>
      <c r="H399" s="54" t="s">
        <v>1189</v>
      </c>
      <c r="I399" s="58">
        <v>9848450333</v>
      </c>
      <c r="J399" s="147" t="s">
        <v>305</v>
      </c>
      <c r="K399" s="147">
        <v>24</v>
      </c>
      <c r="L399" s="322" t="s">
        <v>324</v>
      </c>
      <c r="M399" s="65" t="s">
        <v>1402</v>
      </c>
      <c r="N399" s="53">
        <v>3</v>
      </c>
      <c r="O399" s="54" t="s">
        <v>45</v>
      </c>
      <c r="P399" s="54" t="s">
        <v>45</v>
      </c>
      <c r="Q399" s="54" t="s">
        <v>36</v>
      </c>
      <c r="R399" s="57">
        <f t="shared" si="63"/>
        <v>22243245</v>
      </c>
      <c r="S399" s="71">
        <v>10873979.25</v>
      </c>
      <c r="T399" s="60">
        <f t="shared" si="69"/>
        <v>8699183.4000000004</v>
      </c>
      <c r="U399" s="60">
        <f t="shared" si="70"/>
        <v>2174795.85</v>
      </c>
      <c r="V399" s="71">
        <v>11369265.75</v>
      </c>
      <c r="W399" s="61">
        <f t="shared" si="66"/>
        <v>2</v>
      </c>
      <c r="X399" s="61">
        <f t="shared" si="67"/>
        <v>1</v>
      </c>
      <c r="Y399" s="61">
        <f t="shared" si="68"/>
        <v>1</v>
      </c>
      <c r="Z399" s="75">
        <v>0</v>
      </c>
      <c r="AA399" s="75">
        <v>0</v>
      </c>
      <c r="AB399" s="75">
        <v>0</v>
      </c>
      <c r="AC399" s="75">
        <v>0</v>
      </c>
      <c r="AD399" s="75">
        <v>1</v>
      </c>
      <c r="AE399" s="75">
        <v>1</v>
      </c>
      <c r="AF399" s="62">
        <v>3</v>
      </c>
      <c r="AG399" s="55" t="s">
        <v>198</v>
      </c>
      <c r="AH399" s="305">
        <v>42134</v>
      </c>
      <c r="AI399" s="306">
        <v>2174795.85</v>
      </c>
      <c r="AJ399" s="57" t="s">
        <v>199</v>
      </c>
      <c r="AK399" s="305">
        <v>42557</v>
      </c>
      <c r="AL399" s="306">
        <v>5460452.6799999997</v>
      </c>
      <c r="AM399" s="306"/>
      <c r="AN399" s="55"/>
      <c r="AO399" s="55"/>
      <c r="AP399" s="306">
        <v>1908812.13</v>
      </c>
      <c r="AQ399" s="60">
        <f t="shared" si="65"/>
        <v>7635248.5299999993</v>
      </c>
      <c r="AR399" s="60">
        <f t="shared" si="64"/>
        <v>9544060.6600000001</v>
      </c>
      <c r="AS399" s="63">
        <f t="shared" si="71"/>
        <v>87.76971558043023</v>
      </c>
      <c r="AT399" s="60" t="s">
        <v>425</v>
      </c>
      <c r="AU399" s="64"/>
      <c r="AV399" s="53"/>
      <c r="AW399" s="53">
        <v>264</v>
      </c>
      <c r="AX399" s="53"/>
      <c r="AY399" s="53"/>
      <c r="AZ399" s="53"/>
      <c r="BA399" s="53"/>
      <c r="BB399" s="53"/>
      <c r="BC399" s="53"/>
      <c r="BD399" s="53">
        <v>1</v>
      </c>
      <c r="BE399" s="53"/>
      <c r="BF399" s="53"/>
      <c r="BG399" s="53">
        <v>1</v>
      </c>
      <c r="BH399" s="53"/>
      <c r="BI399" s="53"/>
      <c r="BJ399" s="53"/>
      <c r="BK399" s="53"/>
      <c r="BL399" s="53"/>
      <c r="BM399" s="53"/>
      <c r="BN399" s="53"/>
      <c r="BO399" s="53"/>
      <c r="BP399" s="53"/>
      <c r="BQ399" s="53"/>
      <c r="BR399" s="53"/>
    </row>
    <row r="400" spans="1:70" s="50" customFormat="1" ht="30">
      <c r="A400" s="53">
        <v>399</v>
      </c>
      <c r="B400" s="54" t="s">
        <v>11</v>
      </c>
      <c r="C400" s="53" t="s">
        <v>58</v>
      </c>
      <c r="D400" s="54" t="s">
        <v>844</v>
      </c>
      <c r="E400" s="66">
        <v>21242023</v>
      </c>
      <c r="F400" s="75" t="s">
        <v>574</v>
      </c>
      <c r="G400" s="59" t="s">
        <v>279</v>
      </c>
      <c r="H400" s="54" t="s">
        <v>127</v>
      </c>
      <c r="I400" s="58">
        <v>9848491422</v>
      </c>
      <c r="J400" s="147" t="s">
        <v>322</v>
      </c>
      <c r="K400" s="147">
        <v>18</v>
      </c>
      <c r="L400" s="322" t="s">
        <v>323</v>
      </c>
      <c r="M400" s="53" t="s">
        <v>1227</v>
      </c>
      <c r="N400" s="53">
        <v>2</v>
      </c>
      <c r="O400" s="198" t="s">
        <v>1403</v>
      </c>
      <c r="P400" s="198" t="s">
        <v>1403</v>
      </c>
      <c r="Q400" s="54" t="s">
        <v>9</v>
      </c>
      <c r="R400" s="57">
        <f t="shared" si="63"/>
        <v>6938655</v>
      </c>
      <c r="S400" s="71">
        <v>2554250.75</v>
      </c>
      <c r="T400" s="60">
        <f t="shared" si="69"/>
        <v>2043400.6</v>
      </c>
      <c r="U400" s="60">
        <f t="shared" si="70"/>
        <v>510850.15</v>
      </c>
      <c r="V400" s="71">
        <v>4384404.25</v>
      </c>
      <c r="W400" s="61">
        <f t="shared" si="66"/>
        <v>163</v>
      </c>
      <c r="X400" s="61">
        <f t="shared" si="67"/>
        <v>64</v>
      </c>
      <c r="Y400" s="61">
        <f t="shared" si="68"/>
        <v>99</v>
      </c>
      <c r="Z400" s="3">
        <v>6</v>
      </c>
      <c r="AA400" s="3">
        <v>0</v>
      </c>
      <c r="AB400" s="3">
        <v>58</v>
      </c>
      <c r="AC400" s="3">
        <v>82</v>
      </c>
      <c r="AD400" s="3">
        <v>0</v>
      </c>
      <c r="AE400" s="3">
        <v>17</v>
      </c>
      <c r="AF400" s="62">
        <v>3</v>
      </c>
      <c r="AG400" s="55" t="s">
        <v>198</v>
      </c>
      <c r="AH400" s="305">
        <v>42296</v>
      </c>
      <c r="AI400" s="306">
        <v>1324244.3500000001</v>
      </c>
      <c r="AJ400" s="57"/>
      <c r="AK400" s="57"/>
      <c r="AL400" s="57"/>
      <c r="AM400" s="55"/>
      <c r="AN400" s="55"/>
      <c r="AO400" s="55"/>
      <c r="AP400" s="306">
        <v>331061.09000000003</v>
      </c>
      <c r="AQ400" s="60">
        <f t="shared" si="65"/>
        <v>1324244.3500000001</v>
      </c>
      <c r="AR400" s="60">
        <f t="shared" si="64"/>
        <v>1655305.4400000002</v>
      </c>
      <c r="AS400" s="63">
        <f t="shared" si="71"/>
        <v>64.805909913112487</v>
      </c>
      <c r="AT400" s="60" t="s">
        <v>425</v>
      </c>
      <c r="AU400" s="64" t="s">
        <v>173</v>
      </c>
      <c r="AV400" s="53">
        <v>60</v>
      </c>
      <c r="AW400" s="53">
        <v>8.6999999999999993</v>
      </c>
      <c r="AX400" s="53"/>
      <c r="AY400" s="53"/>
      <c r="AZ400" s="53">
        <v>60</v>
      </c>
      <c r="BA400" s="53"/>
      <c r="BB400" s="53"/>
      <c r="BC400" s="53">
        <v>1</v>
      </c>
      <c r="BD400" s="53"/>
      <c r="BE400" s="53"/>
      <c r="BF400" s="53"/>
      <c r="BG400" s="53"/>
      <c r="BH400" s="53"/>
      <c r="BI400" s="53">
        <v>5</v>
      </c>
      <c r="BJ400" s="53"/>
      <c r="BK400" s="53">
        <v>300</v>
      </c>
      <c r="BL400" s="53"/>
      <c r="BM400" s="53"/>
      <c r="BN400" s="53">
        <v>15</v>
      </c>
      <c r="BO400" s="53"/>
      <c r="BP400" s="53">
        <v>15</v>
      </c>
      <c r="BQ400" s="53"/>
      <c r="BR400" s="53">
        <v>6</v>
      </c>
    </row>
    <row r="401" spans="1:70" s="50" customFormat="1" ht="30">
      <c r="A401" s="53">
        <v>400</v>
      </c>
      <c r="B401" s="54" t="s">
        <v>11</v>
      </c>
      <c r="C401" s="53" t="s">
        <v>478</v>
      </c>
      <c r="D401" s="54" t="s">
        <v>507</v>
      </c>
      <c r="E401" s="53">
        <v>21342024</v>
      </c>
      <c r="F401" s="75" t="s">
        <v>508</v>
      </c>
      <c r="G401" s="59" t="s">
        <v>509</v>
      </c>
      <c r="H401" s="54" t="s">
        <v>1185</v>
      </c>
      <c r="I401" s="58">
        <v>9749020506</v>
      </c>
      <c r="J401" s="147" t="s">
        <v>2517</v>
      </c>
      <c r="K401" s="147">
        <v>23</v>
      </c>
      <c r="L401" s="322" t="s">
        <v>2503</v>
      </c>
      <c r="M401" s="53" t="s">
        <v>1227</v>
      </c>
      <c r="N401" s="53">
        <v>2</v>
      </c>
      <c r="O401" s="198" t="s">
        <v>1403</v>
      </c>
      <c r="P401" s="198" t="s">
        <v>1403</v>
      </c>
      <c r="Q401" s="54" t="s">
        <v>9</v>
      </c>
      <c r="R401" s="57">
        <f t="shared" si="63"/>
        <v>6962210</v>
      </c>
      <c r="S401" s="71">
        <v>3677441.5</v>
      </c>
      <c r="T401" s="60">
        <f t="shared" si="69"/>
        <v>2941953.2</v>
      </c>
      <c r="U401" s="60">
        <f t="shared" si="70"/>
        <v>735488.3</v>
      </c>
      <c r="V401" s="71">
        <v>3284768.5</v>
      </c>
      <c r="W401" s="61">
        <f t="shared" si="66"/>
        <v>48</v>
      </c>
      <c r="X401" s="61">
        <f t="shared" si="67"/>
        <v>48</v>
      </c>
      <c r="Y401" s="61">
        <f t="shared" si="68"/>
        <v>0</v>
      </c>
      <c r="Z401" s="3">
        <v>0</v>
      </c>
      <c r="AA401" s="3">
        <v>0</v>
      </c>
      <c r="AB401" s="3">
        <v>47</v>
      </c>
      <c r="AC401" s="3">
        <v>0</v>
      </c>
      <c r="AD401" s="3">
        <v>1</v>
      </c>
      <c r="AE401" s="3">
        <v>0</v>
      </c>
      <c r="AF401" s="62"/>
      <c r="AG401" s="55" t="s">
        <v>198</v>
      </c>
      <c r="AH401" s="308">
        <v>42634</v>
      </c>
      <c r="AI401" s="3">
        <v>1660381.78</v>
      </c>
      <c r="AJ401" s="57"/>
      <c r="AK401" s="57"/>
      <c r="AL401" s="57"/>
      <c r="AM401" s="55"/>
      <c r="AN401" s="55"/>
      <c r="AO401" s="55"/>
      <c r="AP401" s="3">
        <v>415095.44</v>
      </c>
      <c r="AQ401" s="60">
        <f t="shared" si="65"/>
        <v>1660381.78</v>
      </c>
      <c r="AR401" s="60">
        <f t="shared" si="64"/>
        <v>2075477.22</v>
      </c>
      <c r="AS401" s="63">
        <f t="shared" si="71"/>
        <v>56.438075765447252</v>
      </c>
      <c r="AT401" s="60" t="s">
        <v>425</v>
      </c>
      <c r="AU401" s="64" t="s">
        <v>173</v>
      </c>
      <c r="AV401" s="53">
        <v>30</v>
      </c>
      <c r="AW401" s="53">
        <v>780</v>
      </c>
      <c r="AX401" s="53"/>
      <c r="AY401" s="53"/>
      <c r="AZ401" s="53">
        <v>30</v>
      </c>
      <c r="BA401" s="53">
        <v>43</v>
      </c>
      <c r="BB401" s="53"/>
      <c r="BC401" s="53">
        <v>2</v>
      </c>
      <c r="BD401" s="53"/>
      <c r="BE401" s="53"/>
      <c r="BF401" s="53"/>
      <c r="BG401" s="53"/>
      <c r="BH401" s="53"/>
      <c r="BI401" s="53">
        <v>9</v>
      </c>
      <c r="BJ401" s="53">
        <v>155</v>
      </c>
      <c r="BK401" s="53">
        <v>300</v>
      </c>
      <c r="BL401" s="53">
        <v>3</v>
      </c>
      <c r="BM401" s="53">
        <v>200</v>
      </c>
      <c r="BN401" s="53">
        <v>12</v>
      </c>
      <c r="BO401" s="53"/>
      <c r="BP401" s="53">
        <v>9</v>
      </c>
      <c r="BQ401" s="53"/>
      <c r="BR401" s="53">
        <v>3</v>
      </c>
    </row>
    <row r="402" spans="1:70" s="50" customFormat="1" ht="30">
      <c r="A402" s="53">
        <v>401</v>
      </c>
      <c r="B402" s="54" t="s">
        <v>11</v>
      </c>
      <c r="C402" s="53" t="s">
        <v>478</v>
      </c>
      <c r="D402" s="54" t="s">
        <v>555</v>
      </c>
      <c r="E402" s="53">
        <v>21342025</v>
      </c>
      <c r="F402" s="75" t="s">
        <v>556</v>
      </c>
      <c r="G402" s="54" t="s">
        <v>557</v>
      </c>
      <c r="H402" s="54" t="s">
        <v>1190</v>
      </c>
      <c r="I402" s="58">
        <v>9860066219</v>
      </c>
      <c r="J402" s="147" t="s">
        <v>2399</v>
      </c>
      <c r="K402" s="147">
        <v>12</v>
      </c>
      <c r="L402" s="322" t="s">
        <v>2497</v>
      </c>
      <c r="M402" s="53" t="s">
        <v>1227</v>
      </c>
      <c r="N402" s="53">
        <v>2</v>
      </c>
      <c r="O402" s="54" t="s">
        <v>86</v>
      </c>
      <c r="P402" s="54" t="s">
        <v>86</v>
      </c>
      <c r="Q402" s="54" t="s">
        <v>9</v>
      </c>
      <c r="R402" s="57">
        <f t="shared" si="63"/>
        <v>4621300</v>
      </c>
      <c r="S402" s="71">
        <v>4450200</v>
      </c>
      <c r="T402" s="60">
        <f t="shared" si="69"/>
        <v>3560160</v>
      </c>
      <c r="U402" s="60">
        <f t="shared" si="70"/>
        <v>890040</v>
      </c>
      <c r="V402" s="71">
        <v>171100</v>
      </c>
      <c r="W402" s="61">
        <f t="shared" si="66"/>
        <v>150</v>
      </c>
      <c r="X402" s="61">
        <f t="shared" si="67"/>
        <v>33</v>
      </c>
      <c r="Y402" s="61">
        <f t="shared" si="68"/>
        <v>117</v>
      </c>
      <c r="Z402" s="3">
        <v>0</v>
      </c>
      <c r="AA402" s="3">
        <v>17</v>
      </c>
      <c r="AB402" s="3">
        <v>8</v>
      </c>
      <c r="AC402" s="3">
        <v>60</v>
      </c>
      <c r="AD402" s="3">
        <v>25</v>
      </c>
      <c r="AE402" s="3">
        <v>40</v>
      </c>
      <c r="AF402" s="62">
        <v>3</v>
      </c>
      <c r="AG402" s="55" t="s">
        <v>198</v>
      </c>
      <c r="AH402" s="305">
        <v>42338</v>
      </c>
      <c r="AI402" s="306">
        <v>867797</v>
      </c>
      <c r="AJ402" s="57" t="s">
        <v>199</v>
      </c>
      <c r="AK402" s="308">
        <v>42781</v>
      </c>
      <c r="AL402" s="3">
        <v>983231.1</v>
      </c>
      <c r="AM402" s="55"/>
      <c r="AN402" s="55"/>
      <c r="AO402" s="55"/>
      <c r="AP402" s="3">
        <v>462757.03</v>
      </c>
      <c r="AQ402" s="60">
        <f t="shared" si="65"/>
        <v>1851028.1</v>
      </c>
      <c r="AR402" s="60">
        <f t="shared" si="64"/>
        <v>2313785.13</v>
      </c>
      <c r="AS402" s="63">
        <f t="shared" si="71"/>
        <v>51.992834704058247</v>
      </c>
      <c r="AT402" s="60" t="s">
        <v>424</v>
      </c>
      <c r="AU402" s="64" t="s">
        <v>173</v>
      </c>
      <c r="AV402" s="53">
        <v>20</v>
      </c>
      <c r="AW402" s="53"/>
      <c r="AX402" s="53"/>
      <c r="AY402" s="53"/>
      <c r="AZ402" s="53">
        <v>20</v>
      </c>
      <c r="BA402" s="53"/>
      <c r="BB402" s="53"/>
      <c r="BC402" s="53"/>
      <c r="BD402" s="53"/>
      <c r="BE402" s="53"/>
      <c r="BF402" s="53"/>
      <c r="BG402" s="53"/>
      <c r="BH402" s="53"/>
      <c r="BI402" s="53"/>
      <c r="BJ402" s="53"/>
      <c r="BK402" s="53"/>
      <c r="BL402" s="53"/>
      <c r="BM402" s="53"/>
      <c r="BN402" s="53"/>
      <c r="BO402" s="53"/>
      <c r="BP402" s="53"/>
      <c r="BQ402" s="53"/>
      <c r="BR402" s="53"/>
    </row>
    <row r="403" spans="1:70" s="50" customFormat="1" ht="30">
      <c r="A403" s="53">
        <v>402</v>
      </c>
      <c r="B403" s="54" t="s">
        <v>11</v>
      </c>
      <c r="C403" s="53" t="s">
        <v>478</v>
      </c>
      <c r="D403" s="54" t="s">
        <v>720</v>
      </c>
      <c r="E403" s="53">
        <v>21343027</v>
      </c>
      <c r="F403" s="75" t="s">
        <v>558</v>
      </c>
      <c r="G403" s="54" t="s">
        <v>559</v>
      </c>
      <c r="H403" s="54" t="s">
        <v>1191</v>
      </c>
      <c r="I403" s="58" t="s">
        <v>560</v>
      </c>
      <c r="J403" s="147" t="s">
        <v>2399</v>
      </c>
      <c r="K403" s="147">
        <v>18</v>
      </c>
      <c r="L403" s="322" t="s">
        <v>2518</v>
      </c>
      <c r="M403" s="65" t="s">
        <v>1402</v>
      </c>
      <c r="N403" s="53">
        <v>3</v>
      </c>
      <c r="O403" s="54" t="s">
        <v>61</v>
      </c>
      <c r="P403" s="54" t="s">
        <v>61</v>
      </c>
      <c r="Q403" s="54" t="s">
        <v>36</v>
      </c>
      <c r="R403" s="57">
        <f t="shared" si="63"/>
        <v>14038500</v>
      </c>
      <c r="S403" s="71">
        <v>6911950</v>
      </c>
      <c r="T403" s="60">
        <f t="shared" si="69"/>
        <v>5529560</v>
      </c>
      <c r="U403" s="60">
        <f t="shared" si="70"/>
        <v>1382390</v>
      </c>
      <c r="V403" s="71">
        <v>7126550</v>
      </c>
      <c r="W403" s="61">
        <f t="shared" si="66"/>
        <v>1</v>
      </c>
      <c r="X403" s="61">
        <f t="shared" si="67"/>
        <v>1</v>
      </c>
      <c r="Y403" s="61">
        <f t="shared" si="68"/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1</v>
      </c>
      <c r="AE403" s="3">
        <v>0</v>
      </c>
      <c r="AF403" s="62">
        <v>4</v>
      </c>
      <c r="AG403" s="55" t="s">
        <v>198</v>
      </c>
      <c r="AH403" s="305">
        <v>42544</v>
      </c>
      <c r="AI403" s="306">
        <v>1209432.49</v>
      </c>
      <c r="AJ403" s="57" t="s">
        <v>199</v>
      </c>
      <c r="AK403" s="308">
        <v>42723</v>
      </c>
      <c r="AL403" s="3">
        <v>2442432.7999999998</v>
      </c>
      <c r="AM403" s="55"/>
      <c r="AN403" s="55"/>
      <c r="AO403" s="55"/>
      <c r="AP403" s="306">
        <v>912966.32</v>
      </c>
      <c r="AQ403" s="60">
        <f t="shared" si="65"/>
        <v>3651865.29</v>
      </c>
      <c r="AR403" s="60">
        <f t="shared" si="64"/>
        <v>4564831.6100000003</v>
      </c>
      <c r="AS403" s="63">
        <f t="shared" si="71"/>
        <v>66.042601725996292</v>
      </c>
      <c r="AT403" s="60" t="s">
        <v>425</v>
      </c>
      <c r="AU403" s="64" t="s">
        <v>173</v>
      </c>
      <c r="AV403" s="53">
        <v>7</v>
      </c>
      <c r="AW403" s="53">
        <v>1440</v>
      </c>
      <c r="AX403" s="53"/>
      <c r="AY403" s="53"/>
      <c r="AZ403" s="53"/>
      <c r="BA403" s="53"/>
      <c r="BB403" s="53"/>
      <c r="BC403" s="53"/>
      <c r="BD403" s="53">
        <v>1</v>
      </c>
      <c r="BE403" s="53"/>
      <c r="BF403" s="53"/>
      <c r="BG403" s="53"/>
      <c r="BH403" s="53"/>
      <c r="BI403" s="53"/>
      <c r="BJ403" s="53"/>
      <c r="BK403" s="53"/>
      <c r="BL403" s="53"/>
      <c r="BM403" s="53"/>
      <c r="BN403" s="53"/>
      <c r="BO403" s="53"/>
      <c r="BP403" s="53"/>
      <c r="BQ403" s="53"/>
      <c r="BR403" s="53"/>
    </row>
    <row r="404" spans="1:70" s="50" customFormat="1" ht="30">
      <c r="A404" s="53">
        <v>403</v>
      </c>
      <c r="B404" s="54" t="s">
        <v>11</v>
      </c>
      <c r="C404" s="53" t="s">
        <v>478</v>
      </c>
      <c r="D404" s="54" t="s">
        <v>847</v>
      </c>
      <c r="E404" s="53">
        <v>21342028</v>
      </c>
      <c r="F404" s="75" t="s">
        <v>562</v>
      </c>
      <c r="G404" s="54" t="s">
        <v>563</v>
      </c>
      <c r="H404" s="54" t="s">
        <v>1186</v>
      </c>
      <c r="I404" s="58" t="s">
        <v>564</v>
      </c>
      <c r="J404" s="147" t="s">
        <v>2479</v>
      </c>
      <c r="K404" s="147">
        <v>17</v>
      </c>
      <c r="L404" s="322" t="s">
        <v>1867</v>
      </c>
      <c r="M404" s="53" t="s">
        <v>1227</v>
      </c>
      <c r="N404" s="53">
        <v>2</v>
      </c>
      <c r="O404" s="198" t="s">
        <v>1403</v>
      </c>
      <c r="P404" s="198" t="s">
        <v>1403</v>
      </c>
      <c r="Q404" s="54" t="s">
        <v>9</v>
      </c>
      <c r="R404" s="57">
        <f t="shared" si="63"/>
        <v>8833951</v>
      </c>
      <c r="S404" s="70">
        <v>4538234.3</v>
      </c>
      <c r="T404" s="60">
        <f t="shared" si="69"/>
        <v>3630587.44</v>
      </c>
      <c r="U404" s="60">
        <f t="shared" si="70"/>
        <v>907646.86</v>
      </c>
      <c r="V404" s="70">
        <v>4295716.7</v>
      </c>
      <c r="W404" s="61">
        <f t="shared" si="66"/>
        <v>135</v>
      </c>
      <c r="X404" s="61">
        <f t="shared" si="67"/>
        <v>1</v>
      </c>
      <c r="Y404" s="61">
        <f t="shared" si="68"/>
        <v>134</v>
      </c>
      <c r="Z404" s="3">
        <v>1</v>
      </c>
      <c r="AA404" s="3">
        <v>0</v>
      </c>
      <c r="AB404" s="3">
        <v>0</v>
      </c>
      <c r="AC404" s="3">
        <v>134</v>
      </c>
      <c r="AD404" s="3">
        <v>0</v>
      </c>
      <c r="AE404" s="3">
        <v>0</v>
      </c>
      <c r="AF404" s="62">
        <v>3</v>
      </c>
      <c r="AG404" s="55" t="s">
        <v>198</v>
      </c>
      <c r="AH404" s="308">
        <v>42723</v>
      </c>
      <c r="AI404" s="3">
        <v>2131686.3199999998</v>
      </c>
      <c r="AJ404" s="57"/>
      <c r="AK404" s="57"/>
      <c r="AL404" s="57"/>
      <c r="AM404" s="55"/>
      <c r="AN404" s="55"/>
      <c r="AO404" s="55"/>
      <c r="AP404" s="3">
        <v>532921.57999999996</v>
      </c>
      <c r="AQ404" s="60">
        <f t="shared" si="65"/>
        <v>2131686.3199999998</v>
      </c>
      <c r="AR404" s="60">
        <f t="shared" si="64"/>
        <v>2664607.9</v>
      </c>
      <c r="AS404" s="63">
        <f t="shared" si="71"/>
        <v>58.714639303660455</v>
      </c>
      <c r="AT404" s="60" t="s">
        <v>425</v>
      </c>
      <c r="AU404" s="64" t="s">
        <v>173</v>
      </c>
      <c r="AV404" s="53">
        <v>34</v>
      </c>
      <c r="AW404" s="53">
        <v>500</v>
      </c>
      <c r="AX404" s="53"/>
      <c r="AY404" s="53"/>
      <c r="AZ404" s="53">
        <v>34</v>
      </c>
      <c r="BA404" s="53">
        <v>68</v>
      </c>
      <c r="BB404" s="53"/>
      <c r="BC404" s="53">
        <v>1</v>
      </c>
      <c r="BD404" s="53"/>
      <c r="BE404" s="53"/>
      <c r="BF404" s="53"/>
      <c r="BG404" s="53"/>
      <c r="BH404" s="53"/>
      <c r="BI404" s="53">
        <v>2</v>
      </c>
      <c r="BJ404" s="53"/>
      <c r="BK404" s="53"/>
      <c r="BL404" s="53"/>
      <c r="BM404" s="53">
        <v>300</v>
      </c>
      <c r="BN404" s="53">
        <v>110</v>
      </c>
      <c r="BO404" s="53"/>
      <c r="BP404" s="53">
        <v>2</v>
      </c>
      <c r="BQ404" s="53"/>
      <c r="BR404" s="53">
        <v>6</v>
      </c>
    </row>
    <row r="405" spans="1:70" s="50" customFormat="1" ht="30">
      <c r="A405" s="53">
        <v>404</v>
      </c>
      <c r="B405" s="54" t="s">
        <v>11</v>
      </c>
      <c r="C405" s="53" t="s">
        <v>478</v>
      </c>
      <c r="D405" s="54" t="s">
        <v>735</v>
      </c>
      <c r="E405" s="53">
        <v>21342029</v>
      </c>
      <c r="F405" s="75" t="s">
        <v>1001</v>
      </c>
      <c r="G405" s="54" t="s">
        <v>1059</v>
      </c>
      <c r="H405" s="54" t="s">
        <v>554</v>
      </c>
      <c r="I405" s="58">
        <v>9849007206</v>
      </c>
      <c r="J405" s="147" t="s">
        <v>2479</v>
      </c>
      <c r="K405" s="147">
        <v>17</v>
      </c>
      <c r="L405" s="322" t="s">
        <v>1867</v>
      </c>
      <c r="M405" s="53" t="s">
        <v>1227</v>
      </c>
      <c r="N405" s="53">
        <v>2</v>
      </c>
      <c r="O405" s="54" t="s">
        <v>45</v>
      </c>
      <c r="P405" s="54" t="s">
        <v>45</v>
      </c>
      <c r="Q405" s="54" t="s">
        <v>9</v>
      </c>
      <c r="R405" s="57">
        <f t="shared" si="63"/>
        <v>7116235</v>
      </c>
      <c r="S405" s="70">
        <v>2861842.75</v>
      </c>
      <c r="T405" s="60">
        <f t="shared" si="69"/>
        <v>2289474.2000000002</v>
      </c>
      <c r="U405" s="60">
        <f t="shared" si="70"/>
        <v>572368.55000000005</v>
      </c>
      <c r="V405" s="70">
        <v>4254392.25</v>
      </c>
      <c r="W405" s="61">
        <f t="shared" si="66"/>
        <v>201</v>
      </c>
      <c r="X405" s="61">
        <f t="shared" si="67"/>
        <v>96</v>
      </c>
      <c r="Y405" s="61">
        <f t="shared" si="68"/>
        <v>105</v>
      </c>
      <c r="Z405" s="3">
        <v>0</v>
      </c>
      <c r="AA405" s="3">
        <v>0</v>
      </c>
      <c r="AB405" s="3">
        <v>18</v>
      </c>
      <c r="AC405" s="3">
        <v>23</v>
      </c>
      <c r="AD405" s="3">
        <v>78</v>
      </c>
      <c r="AE405" s="3">
        <v>82</v>
      </c>
      <c r="AF405" s="62">
        <v>3</v>
      </c>
      <c r="AG405" s="55"/>
      <c r="AH405" s="68"/>
      <c r="AI405" s="57"/>
      <c r="AJ405" s="57"/>
      <c r="AK405" s="57"/>
      <c r="AL405" s="57"/>
      <c r="AM405" s="55"/>
      <c r="AN405" s="55"/>
      <c r="AO405" s="55"/>
      <c r="AP405" s="306">
        <v>0</v>
      </c>
      <c r="AQ405" s="60">
        <f t="shared" si="65"/>
        <v>0</v>
      </c>
      <c r="AR405" s="60">
        <f t="shared" si="64"/>
        <v>0</v>
      </c>
      <c r="AS405" s="63">
        <f t="shared" si="71"/>
        <v>0</v>
      </c>
      <c r="AT405" s="60" t="s">
        <v>425</v>
      </c>
      <c r="AU405" s="64" t="s">
        <v>173</v>
      </c>
      <c r="AV405" s="53">
        <v>16</v>
      </c>
      <c r="AW405" s="53">
        <v>48</v>
      </c>
      <c r="AX405" s="53"/>
      <c r="AY405" s="53"/>
      <c r="AZ405" s="53">
        <v>16</v>
      </c>
      <c r="BA405" s="53"/>
      <c r="BB405" s="53"/>
      <c r="BC405" s="53"/>
      <c r="BD405" s="53"/>
      <c r="BE405" s="53"/>
      <c r="BF405" s="53"/>
      <c r="BG405" s="53"/>
      <c r="BH405" s="53"/>
      <c r="BI405" s="53">
        <v>3</v>
      </c>
      <c r="BJ405" s="53"/>
      <c r="BK405" s="53">
        <v>300</v>
      </c>
      <c r="BL405" s="53">
        <v>1</v>
      </c>
      <c r="BM405" s="53"/>
      <c r="BN405" s="53">
        <v>12</v>
      </c>
      <c r="BO405" s="53"/>
      <c r="BP405" s="53">
        <v>3</v>
      </c>
      <c r="BQ405" s="53"/>
      <c r="BR405" s="53">
        <v>3</v>
      </c>
    </row>
    <row r="406" spans="1:70" s="50" customFormat="1" ht="30">
      <c r="A406" s="53">
        <v>405</v>
      </c>
      <c r="B406" s="54" t="s">
        <v>11</v>
      </c>
      <c r="C406" s="53" t="s">
        <v>478</v>
      </c>
      <c r="D406" s="54" t="s">
        <v>845</v>
      </c>
      <c r="E406" s="53">
        <v>21342030</v>
      </c>
      <c r="F406" s="75" t="s">
        <v>921</v>
      </c>
      <c r="G406" s="54" t="s">
        <v>1060</v>
      </c>
      <c r="H406" s="54" t="s">
        <v>846</v>
      </c>
      <c r="I406" s="58">
        <v>9759003552</v>
      </c>
      <c r="J406" s="147" t="s">
        <v>2376</v>
      </c>
      <c r="K406" s="147">
        <v>17</v>
      </c>
      <c r="L406" s="322" t="s">
        <v>1867</v>
      </c>
      <c r="M406" s="53" t="s">
        <v>1227</v>
      </c>
      <c r="N406" s="53">
        <v>2</v>
      </c>
      <c r="O406" s="198" t="s">
        <v>1403</v>
      </c>
      <c r="P406" s="198" t="s">
        <v>1403</v>
      </c>
      <c r="Q406" s="54" t="s">
        <v>9</v>
      </c>
      <c r="R406" s="57">
        <f t="shared" ref="R406:R434" si="72">S406+V406</f>
        <v>9756650</v>
      </c>
      <c r="S406" s="70">
        <v>5124526.25</v>
      </c>
      <c r="T406" s="60">
        <f t="shared" si="69"/>
        <v>4099621</v>
      </c>
      <c r="U406" s="60">
        <f t="shared" si="70"/>
        <v>1024905.25</v>
      </c>
      <c r="V406" s="70">
        <v>4632123.75</v>
      </c>
      <c r="W406" s="61">
        <f t="shared" si="66"/>
        <v>93</v>
      </c>
      <c r="X406" s="61">
        <f t="shared" si="67"/>
        <v>55</v>
      </c>
      <c r="Y406" s="61">
        <f t="shared" si="68"/>
        <v>38</v>
      </c>
      <c r="Z406" s="3">
        <v>2</v>
      </c>
      <c r="AA406" s="3">
        <v>0</v>
      </c>
      <c r="AB406" s="3">
        <v>28</v>
      </c>
      <c r="AC406" s="3">
        <v>20</v>
      </c>
      <c r="AD406" s="3">
        <v>25</v>
      </c>
      <c r="AE406" s="3">
        <v>18</v>
      </c>
      <c r="AF406" s="62">
        <v>3</v>
      </c>
      <c r="AG406" s="55" t="s">
        <v>198</v>
      </c>
      <c r="AH406" s="308">
        <v>42647</v>
      </c>
      <c r="AI406" s="228">
        <v>2316729.67</v>
      </c>
      <c r="AJ406" s="57"/>
      <c r="AK406" s="57"/>
      <c r="AL406" s="57"/>
      <c r="AM406" s="55"/>
      <c r="AN406" s="55"/>
      <c r="AO406" s="55"/>
      <c r="AP406" s="3">
        <v>579182.42000000004</v>
      </c>
      <c r="AQ406" s="60">
        <f t="shared" si="65"/>
        <v>2316729.67</v>
      </c>
      <c r="AR406" s="60">
        <f t="shared" si="64"/>
        <v>2895912.09</v>
      </c>
      <c r="AS406" s="63">
        <f t="shared" si="71"/>
        <v>56.510825561679965</v>
      </c>
      <c r="AT406" s="60" t="s">
        <v>425</v>
      </c>
      <c r="AU406" s="64" t="s">
        <v>173</v>
      </c>
      <c r="AV406" s="53">
        <v>25</v>
      </c>
      <c r="AW406" s="53">
        <v>22.6</v>
      </c>
      <c r="AX406" s="53"/>
      <c r="AY406" s="53"/>
      <c r="AZ406" s="53">
        <v>25</v>
      </c>
      <c r="BA406" s="53">
        <v>94</v>
      </c>
      <c r="BB406" s="53"/>
      <c r="BC406" s="53"/>
      <c r="BD406" s="53"/>
      <c r="BE406" s="53"/>
      <c r="BF406" s="53"/>
      <c r="BG406" s="53"/>
      <c r="BH406" s="53"/>
      <c r="BI406" s="53">
        <v>10</v>
      </c>
      <c r="BJ406" s="53">
        <v>2500</v>
      </c>
      <c r="BK406" s="53">
        <v>2000</v>
      </c>
      <c r="BL406" s="53">
        <v>1</v>
      </c>
      <c r="BM406" s="53">
        <v>200</v>
      </c>
      <c r="BN406" s="53">
        <v>5</v>
      </c>
      <c r="BO406" s="53"/>
      <c r="BP406" s="53">
        <v>10</v>
      </c>
      <c r="BQ406" s="53"/>
      <c r="BR406" s="53"/>
    </row>
    <row r="407" spans="1:70" s="50" customFormat="1" ht="30">
      <c r="A407" s="53">
        <v>406</v>
      </c>
      <c r="B407" s="54" t="s">
        <v>11</v>
      </c>
      <c r="C407" s="53" t="s">
        <v>478</v>
      </c>
      <c r="D407" s="54" t="s">
        <v>721</v>
      </c>
      <c r="E407" s="53">
        <v>21343031</v>
      </c>
      <c r="F407" s="75" t="s">
        <v>1002</v>
      </c>
      <c r="G407" s="54" t="s">
        <v>561</v>
      </c>
      <c r="H407" s="54" t="s">
        <v>1192</v>
      </c>
      <c r="I407" s="58">
        <v>9848697113</v>
      </c>
      <c r="J407" s="147" t="s">
        <v>2401</v>
      </c>
      <c r="K407" s="147">
        <v>24</v>
      </c>
      <c r="L407" s="322" t="s">
        <v>2012</v>
      </c>
      <c r="M407" s="65" t="s">
        <v>1402</v>
      </c>
      <c r="N407" s="53">
        <v>3</v>
      </c>
      <c r="O407" s="54" t="s">
        <v>61</v>
      </c>
      <c r="P407" s="54" t="s">
        <v>61</v>
      </c>
      <c r="Q407" s="54" t="s">
        <v>36</v>
      </c>
      <c r="R407" s="57">
        <f t="shared" si="72"/>
        <v>10661869.050000001</v>
      </c>
      <c r="S407" s="70">
        <v>5486097.3799999999</v>
      </c>
      <c r="T407" s="60">
        <f t="shared" si="69"/>
        <v>4388877.9040000001</v>
      </c>
      <c r="U407" s="60">
        <f t="shared" si="70"/>
        <v>1097219.476</v>
      </c>
      <c r="V407" s="70">
        <v>5175771.67</v>
      </c>
      <c r="W407" s="61">
        <f t="shared" si="66"/>
        <v>1</v>
      </c>
      <c r="X407" s="61">
        <f t="shared" si="67"/>
        <v>0</v>
      </c>
      <c r="Y407" s="61">
        <f t="shared" si="68"/>
        <v>1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1</v>
      </c>
      <c r="AF407" s="62">
        <v>4</v>
      </c>
      <c r="AG407" s="55" t="s">
        <v>198</v>
      </c>
      <c r="AH407" s="305">
        <v>42453</v>
      </c>
      <c r="AI407" s="306">
        <v>1097219.48</v>
      </c>
      <c r="AJ407" s="57" t="s">
        <v>199</v>
      </c>
      <c r="AK407" s="308">
        <v>42723</v>
      </c>
      <c r="AL407" s="3">
        <v>120615.66</v>
      </c>
      <c r="AM407" s="55"/>
      <c r="AN407" s="55"/>
      <c r="AO407" s="55"/>
      <c r="AP407" s="3">
        <v>304458.78000000003</v>
      </c>
      <c r="AQ407" s="60">
        <f t="shared" si="65"/>
        <v>1217835.1399999999</v>
      </c>
      <c r="AR407" s="60">
        <f t="shared" si="64"/>
        <v>1522293.92</v>
      </c>
      <c r="AS407" s="63">
        <f t="shared" si="71"/>
        <v>27.748211789853428</v>
      </c>
      <c r="AT407" s="60" t="s">
        <v>425</v>
      </c>
      <c r="AU407" s="64" t="s">
        <v>173</v>
      </c>
      <c r="AV407" s="53">
        <v>8</v>
      </c>
      <c r="AW407" s="53">
        <v>9</v>
      </c>
      <c r="AX407" s="53"/>
      <c r="AY407" s="53"/>
      <c r="AZ407" s="53"/>
      <c r="BA407" s="53"/>
      <c r="BB407" s="53"/>
      <c r="BC407" s="53"/>
      <c r="BD407" s="53">
        <v>1</v>
      </c>
      <c r="BE407" s="53"/>
      <c r="BF407" s="53"/>
      <c r="BG407" s="53">
        <v>1</v>
      </c>
      <c r="BH407" s="53"/>
      <c r="BI407" s="53"/>
      <c r="BJ407" s="53"/>
      <c r="BK407" s="53"/>
      <c r="BL407" s="53">
        <v>10</v>
      </c>
      <c r="BM407" s="53"/>
      <c r="BN407" s="53">
        <v>18</v>
      </c>
      <c r="BO407" s="53">
        <v>18</v>
      </c>
      <c r="BP407" s="53"/>
      <c r="BQ407" s="53"/>
      <c r="BR407" s="53"/>
    </row>
    <row r="408" spans="1:70" s="50" customFormat="1" ht="30">
      <c r="A408" s="53">
        <v>407</v>
      </c>
      <c r="B408" s="54" t="s">
        <v>11</v>
      </c>
      <c r="C408" s="53" t="s">
        <v>478</v>
      </c>
      <c r="D408" s="54" t="s">
        <v>565</v>
      </c>
      <c r="E408" s="53">
        <v>21343032</v>
      </c>
      <c r="F408" s="75" t="s">
        <v>566</v>
      </c>
      <c r="G408" s="54" t="s">
        <v>578</v>
      </c>
      <c r="H408" s="54" t="s">
        <v>1193</v>
      </c>
      <c r="I408" s="58">
        <v>9868558730</v>
      </c>
      <c r="J408" s="147" t="s">
        <v>2519</v>
      </c>
      <c r="K408" s="147">
        <v>24</v>
      </c>
      <c r="L408" s="322" t="s">
        <v>2012</v>
      </c>
      <c r="M408" s="65" t="s">
        <v>1402</v>
      </c>
      <c r="N408" s="53">
        <v>3</v>
      </c>
      <c r="O408" s="54" t="s">
        <v>61</v>
      </c>
      <c r="P408" s="54" t="s">
        <v>61</v>
      </c>
      <c r="Q408" s="54" t="s">
        <v>36</v>
      </c>
      <c r="R408" s="57">
        <f t="shared" si="72"/>
        <v>23420060.079999998</v>
      </c>
      <c r="S408" s="70">
        <v>12388105.039999999</v>
      </c>
      <c r="T408" s="60">
        <f t="shared" si="69"/>
        <v>9910484.0319999997</v>
      </c>
      <c r="U408" s="60">
        <f t="shared" si="70"/>
        <v>2477621.0079999999</v>
      </c>
      <c r="V408" s="70">
        <v>11031955.039999999</v>
      </c>
      <c r="W408" s="61">
        <f t="shared" si="66"/>
        <v>1</v>
      </c>
      <c r="X408" s="61">
        <f t="shared" si="67"/>
        <v>1</v>
      </c>
      <c r="Y408" s="61">
        <f t="shared" si="68"/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1</v>
      </c>
      <c r="AE408" s="3">
        <v>0</v>
      </c>
      <c r="AF408" s="62">
        <v>4</v>
      </c>
      <c r="AG408" s="55" t="s">
        <v>198</v>
      </c>
      <c r="AH408" s="305">
        <v>42439</v>
      </c>
      <c r="AI408" s="306">
        <v>2477621</v>
      </c>
      <c r="AJ408" s="57"/>
      <c r="AK408" s="57"/>
      <c r="AL408" s="57"/>
      <c r="AM408" s="55"/>
      <c r="AN408" s="55"/>
      <c r="AO408" s="55"/>
      <c r="AP408" s="306">
        <v>0</v>
      </c>
      <c r="AQ408" s="60">
        <f t="shared" si="65"/>
        <v>2477621</v>
      </c>
      <c r="AR408" s="60">
        <f t="shared" si="64"/>
        <v>2477621</v>
      </c>
      <c r="AS408" s="63">
        <f t="shared" si="71"/>
        <v>19.999999935421926</v>
      </c>
      <c r="AT408" s="60" t="s">
        <v>425</v>
      </c>
      <c r="AU408" s="64" t="s">
        <v>173</v>
      </c>
      <c r="AV408" s="53">
        <v>13</v>
      </c>
      <c r="AW408" s="53">
        <v>87</v>
      </c>
      <c r="AX408" s="53"/>
      <c r="AY408" s="53"/>
      <c r="AZ408" s="53"/>
      <c r="BA408" s="53"/>
      <c r="BB408" s="53"/>
      <c r="BC408" s="53"/>
      <c r="BD408" s="53"/>
      <c r="BE408" s="53"/>
      <c r="BF408" s="53"/>
      <c r="BG408" s="53">
        <v>1</v>
      </c>
      <c r="BH408" s="53"/>
      <c r="BI408" s="53"/>
      <c r="BJ408" s="53"/>
      <c r="BK408" s="53"/>
      <c r="BL408" s="53"/>
      <c r="BM408" s="53"/>
      <c r="BN408" s="53"/>
      <c r="BO408" s="53"/>
      <c r="BP408" s="53"/>
      <c r="BQ408" s="53"/>
      <c r="BR408" s="53"/>
    </row>
    <row r="409" spans="1:70" s="50" customFormat="1" ht="30">
      <c r="A409" s="53">
        <v>408</v>
      </c>
      <c r="B409" s="54" t="s">
        <v>11</v>
      </c>
      <c r="C409" s="53" t="s">
        <v>478</v>
      </c>
      <c r="D409" s="54" t="s">
        <v>722</v>
      </c>
      <c r="E409" s="53">
        <v>21343033</v>
      </c>
      <c r="F409" s="75" t="s">
        <v>574</v>
      </c>
      <c r="G409" s="75" t="s">
        <v>579</v>
      </c>
      <c r="H409" s="75" t="s">
        <v>1194</v>
      </c>
      <c r="I409" s="55" t="s">
        <v>580</v>
      </c>
      <c r="J409" s="147" t="s">
        <v>2442</v>
      </c>
      <c r="K409" s="147">
        <v>24</v>
      </c>
      <c r="L409" s="322" t="s">
        <v>2326</v>
      </c>
      <c r="M409" s="53" t="s">
        <v>1227</v>
      </c>
      <c r="N409" s="53">
        <v>3</v>
      </c>
      <c r="O409" s="54" t="s">
        <v>86</v>
      </c>
      <c r="P409" s="54" t="s">
        <v>86</v>
      </c>
      <c r="Q409" s="54" t="s">
        <v>36</v>
      </c>
      <c r="R409" s="57">
        <f t="shared" si="72"/>
        <v>17645118.41</v>
      </c>
      <c r="S409" s="80">
        <v>9097159.4100000001</v>
      </c>
      <c r="T409" s="60">
        <f t="shared" si="69"/>
        <v>7277727.5280000009</v>
      </c>
      <c r="U409" s="60">
        <f t="shared" si="70"/>
        <v>1819431.8820000002</v>
      </c>
      <c r="V409" s="70">
        <v>8547959</v>
      </c>
      <c r="W409" s="61">
        <f t="shared" si="66"/>
        <v>1500</v>
      </c>
      <c r="X409" s="61">
        <f t="shared" si="67"/>
        <v>772</v>
      </c>
      <c r="Y409" s="61">
        <f t="shared" si="68"/>
        <v>728</v>
      </c>
      <c r="Z409" s="3">
        <v>150</v>
      </c>
      <c r="AA409" s="3">
        <v>100</v>
      </c>
      <c r="AB409" s="3">
        <v>400</v>
      </c>
      <c r="AC409" s="3">
        <v>400</v>
      </c>
      <c r="AD409" s="3">
        <v>222</v>
      </c>
      <c r="AE409" s="3">
        <v>228</v>
      </c>
      <c r="AF409" s="62"/>
      <c r="AG409" s="55" t="s">
        <v>198</v>
      </c>
      <c r="AH409" s="305">
        <v>42558</v>
      </c>
      <c r="AI409" s="306">
        <v>1765481.88</v>
      </c>
      <c r="AJ409" s="57"/>
      <c r="AK409" s="57"/>
      <c r="AL409" s="57"/>
      <c r="AM409" s="55"/>
      <c r="AN409" s="55"/>
      <c r="AO409" s="55"/>
      <c r="AP409" s="306">
        <v>0</v>
      </c>
      <c r="AQ409" s="60">
        <f t="shared" si="65"/>
        <v>1765481.88</v>
      </c>
      <c r="AR409" s="60">
        <f t="shared" si="64"/>
        <v>1765481.88</v>
      </c>
      <c r="AS409" s="63">
        <f t="shared" si="71"/>
        <v>19.406957715386454</v>
      </c>
      <c r="AT409" s="60" t="s">
        <v>425</v>
      </c>
      <c r="AU409" s="64" t="s">
        <v>173</v>
      </c>
      <c r="AV409" s="53">
        <v>400</v>
      </c>
      <c r="AW409" s="53">
        <v>500</v>
      </c>
      <c r="AX409" s="53"/>
      <c r="AY409" s="53"/>
      <c r="AZ409" s="53">
        <v>200</v>
      </c>
      <c r="BA409" s="53"/>
      <c r="BB409" s="53"/>
      <c r="BC409" s="53"/>
      <c r="BD409" s="53">
        <v>1</v>
      </c>
      <c r="BE409" s="53"/>
      <c r="BF409" s="53"/>
      <c r="BG409" s="53">
        <v>1</v>
      </c>
      <c r="BH409" s="53"/>
      <c r="BI409" s="53"/>
      <c r="BJ409" s="53"/>
      <c r="BK409" s="53"/>
      <c r="BL409" s="53"/>
      <c r="BM409" s="53"/>
      <c r="BN409" s="53"/>
      <c r="BO409" s="53"/>
      <c r="BP409" s="53"/>
      <c r="BQ409" s="53"/>
      <c r="BR409" s="53"/>
    </row>
    <row r="410" spans="1:70" s="50" customFormat="1" ht="30">
      <c r="A410" s="53">
        <v>409</v>
      </c>
      <c r="B410" s="54" t="s">
        <v>11</v>
      </c>
      <c r="C410" s="53" t="s">
        <v>478</v>
      </c>
      <c r="D410" s="54" t="s">
        <v>723</v>
      </c>
      <c r="E410" s="53">
        <v>21343035</v>
      </c>
      <c r="F410" s="75" t="s">
        <v>679</v>
      </c>
      <c r="G410" s="75" t="s">
        <v>680</v>
      </c>
      <c r="H410" s="75" t="s">
        <v>1195</v>
      </c>
      <c r="I410" s="55">
        <v>9848565532</v>
      </c>
      <c r="J410" s="147" t="s">
        <v>2520</v>
      </c>
      <c r="K410" s="147">
        <v>24</v>
      </c>
      <c r="L410" s="322" t="s">
        <v>1857</v>
      </c>
      <c r="M410" s="65" t="s">
        <v>1402</v>
      </c>
      <c r="N410" s="53">
        <v>3</v>
      </c>
      <c r="O410" s="54" t="s">
        <v>86</v>
      </c>
      <c r="P410" s="54" t="s">
        <v>86</v>
      </c>
      <c r="Q410" s="54" t="s">
        <v>36</v>
      </c>
      <c r="R410" s="57">
        <f t="shared" si="72"/>
        <v>46650494.829999998</v>
      </c>
      <c r="S410" s="80">
        <v>23024547.18</v>
      </c>
      <c r="T410" s="60">
        <f t="shared" si="69"/>
        <v>18419637.743999999</v>
      </c>
      <c r="U410" s="60">
        <f t="shared" si="70"/>
        <v>4604909.4359999998</v>
      </c>
      <c r="V410" s="80">
        <v>23625947.649999999</v>
      </c>
      <c r="W410" s="61">
        <f t="shared" si="66"/>
        <v>1</v>
      </c>
      <c r="X410" s="61">
        <f t="shared" si="67"/>
        <v>0</v>
      </c>
      <c r="Y410" s="61">
        <f t="shared" si="68"/>
        <v>1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1</v>
      </c>
      <c r="AF410" s="62">
        <v>4</v>
      </c>
      <c r="AG410" s="55" t="s">
        <v>198</v>
      </c>
      <c r="AH410" s="305">
        <v>42423</v>
      </c>
      <c r="AI410" s="306">
        <v>4604909.4400000004</v>
      </c>
      <c r="AJ410" s="55" t="s">
        <v>199</v>
      </c>
      <c r="AK410" s="308">
        <v>42723</v>
      </c>
      <c r="AL410" s="3">
        <v>3306397.84</v>
      </c>
      <c r="AM410" s="55"/>
      <c r="AN410" s="55"/>
      <c r="AO410" s="55"/>
      <c r="AP410" s="306">
        <v>0</v>
      </c>
      <c r="AQ410" s="60">
        <f t="shared" si="65"/>
        <v>7911307.2800000003</v>
      </c>
      <c r="AR410" s="60">
        <f t="shared" si="64"/>
        <v>7911307.2800000003</v>
      </c>
      <c r="AS410" s="63">
        <f t="shared" si="71"/>
        <v>34.360316483757231</v>
      </c>
      <c r="AT410" s="60" t="s">
        <v>425</v>
      </c>
      <c r="AU410" s="64" t="s">
        <v>173</v>
      </c>
      <c r="AV410" s="53">
        <v>50</v>
      </c>
      <c r="AW410" s="53">
        <v>1350</v>
      </c>
      <c r="AX410" s="53"/>
      <c r="AY410" s="53"/>
      <c r="AZ410" s="53"/>
      <c r="BA410" s="53"/>
      <c r="BB410" s="53"/>
      <c r="BC410" s="53"/>
      <c r="BD410" s="53">
        <v>1</v>
      </c>
      <c r="BE410" s="53"/>
      <c r="BF410" s="53"/>
      <c r="BG410" s="53">
        <v>1</v>
      </c>
      <c r="BH410" s="53"/>
      <c r="BI410" s="53"/>
      <c r="BJ410" s="53"/>
      <c r="BK410" s="53"/>
      <c r="BL410" s="53"/>
      <c r="BM410" s="53"/>
      <c r="BN410" s="53">
        <v>20</v>
      </c>
      <c r="BO410" s="53"/>
      <c r="BP410" s="53"/>
      <c r="BQ410" s="53"/>
      <c r="BR410" s="53">
        <v>10</v>
      </c>
    </row>
    <row r="411" spans="1:70" s="50" customFormat="1" ht="30">
      <c r="A411" s="53">
        <v>410</v>
      </c>
      <c r="B411" s="54" t="s">
        <v>11</v>
      </c>
      <c r="C411" s="53" t="s">
        <v>478</v>
      </c>
      <c r="D411" s="54" t="s">
        <v>1214</v>
      </c>
      <c r="E411" s="53">
        <v>21343036</v>
      </c>
      <c r="F411" s="75" t="s">
        <v>1215</v>
      </c>
      <c r="G411" s="75" t="s">
        <v>1216</v>
      </c>
      <c r="H411" s="75" t="s">
        <v>1217</v>
      </c>
      <c r="I411" s="55">
        <v>9740004904</v>
      </c>
      <c r="J411" s="147" t="s">
        <v>2521</v>
      </c>
      <c r="K411" s="147">
        <v>19</v>
      </c>
      <c r="L411" s="322" t="s">
        <v>2430</v>
      </c>
      <c r="M411" s="53" t="s">
        <v>1218</v>
      </c>
      <c r="N411" s="53">
        <v>3</v>
      </c>
      <c r="O411" s="198" t="s">
        <v>1403</v>
      </c>
      <c r="P411" s="198" t="s">
        <v>1403</v>
      </c>
      <c r="Q411" s="54" t="s">
        <v>107</v>
      </c>
      <c r="R411" s="57">
        <f t="shared" si="72"/>
        <v>45214554</v>
      </c>
      <c r="S411" s="80">
        <v>27518820.949999999</v>
      </c>
      <c r="T411" s="60">
        <f t="shared" si="69"/>
        <v>22015056.760000002</v>
      </c>
      <c r="U411" s="60">
        <f t="shared" si="70"/>
        <v>5503764.1900000004</v>
      </c>
      <c r="V411" s="80">
        <v>17695733.050000001</v>
      </c>
      <c r="W411" s="61">
        <f t="shared" si="66"/>
        <v>5225</v>
      </c>
      <c r="X411" s="61">
        <f t="shared" si="67"/>
        <v>3135</v>
      </c>
      <c r="Y411" s="61">
        <f t="shared" si="68"/>
        <v>2090</v>
      </c>
      <c r="Z411" s="3">
        <v>570</v>
      </c>
      <c r="AA411" s="3">
        <v>380</v>
      </c>
      <c r="AB411" s="3">
        <v>1335</v>
      </c>
      <c r="AC411" s="3">
        <v>890</v>
      </c>
      <c r="AD411" s="3">
        <v>1230</v>
      </c>
      <c r="AE411" s="3">
        <v>820</v>
      </c>
      <c r="AF411" s="62">
        <v>5</v>
      </c>
      <c r="AG411" s="55"/>
      <c r="AH411" s="68"/>
      <c r="AI411" s="57"/>
      <c r="AJ411" s="57"/>
      <c r="AK411" s="57"/>
      <c r="AL411" s="57"/>
      <c r="AM411" s="55"/>
      <c r="AN411" s="55"/>
      <c r="AO411" s="55"/>
      <c r="AP411" s="3">
        <v>826599.46</v>
      </c>
      <c r="AQ411" s="60">
        <f t="shared" si="65"/>
        <v>0</v>
      </c>
      <c r="AR411" s="60">
        <f t="shared" si="64"/>
        <v>826599.46</v>
      </c>
      <c r="AS411" s="63">
        <f t="shared" si="71"/>
        <v>3.0037604499912267</v>
      </c>
      <c r="AT411" s="60" t="s">
        <v>425</v>
      </c>
      <c r="AU411" s="64"/>
      <c r="AV411" s="53"/>
      <c r="AW411" s="53"/>
      <c r="AX411" s="53"/>
      <c r="AY411" s="53"/>
      <c r="AZ411" s="53"/>
      <c r="BA411" s="53"/>
      <c r="BB411" s="53"/>
      <c r="BC411" s="53">
        <v>2</v>
      </c>
      <c r="BD411" s="53"/>
      <c r="BE411" s="53"/>
      <c r="BF411" s="53"/>
      <c r="BG411" s="53">
        <v>1</v>
      </c>
      <c r="BH411" s="53">
        <v>100</v>
      </c>
      <c r="BI411" s="53"/>
      <c r="BJ411" s="53"/>
      <c r="BK411" s="53"/>
      <c r="BL411" s="53">
        <v>2</v>
      </c>
      <c r="BM411" s="53">
        <v>5000</v>
      </c>
      <c r="BN411" s="53"/>
      <c r="BO411" s="53"/>
      <c r="BP411" s="53"/>
      <c r="BQ411" s="53"/>
      <c r="BR411" s="53"/>
    </row>
    <row r="412" spans="1:70" s="50" customFormat="1" ht="30">
      <c r="A412" s="53">
        <v>411</v>
      </c>
      <c r="B412" s="54" t="s">
        <v>11</v>
      </c>
      <c r="C412" s="53" t="s">
        <v>478</v>
      </c>
      <c r="D412" s="54" t="s">
        <v>1304</v>
      </c>
      <c r="E412" s="53">
        <v>21343037</v>
      </c>
      <c r="F412" s="75" t="s">
        <v>1305</v>
      </c>
      <c r="G412" s="75" t="s">
        <v>1306</v>
      </c>
      <c r="H412" s="75" t="s">
        <v>1307</v>
      </c>
      <c r="I412" s="55" t="s">
        <v>1308</v>
      </c>
      <c r="J412" s="147" t="s">
        <v>2353</v>
      </c>
      <c r="K412" s="147">
        <v>24</v>
      </c>
      <c r="L412" s="322" t="s">
        <v>2402</v>
      </c>
      <c r="M412" s="65" t="s">
        <v>1402</v>
      </c>
      <c r="N412" s="53">
        <v>3</v>
      </c>
      <c r="O412" s="54" t="s">
        <v>61</v>
      </c>
      <c r="P412" s="54" t="s">
        <v>61</v>
      </c>
      <c r="Q412" s="54" t="s">
        <v>36</v>
      </c>
      <c r="R412" s="57">
        <f t="shared" si="72"/>
        <v>10941384.6</v>
      </c>
      <c r="S412" s="80">
        <v>4698253.84</v>
      </c>
      <c r="T412" s="60">
        <f t="shared" si="69"/>
        <v>3758603.0720000002</v>
      </c>
      <c r="U412" s="60">
        <f t="shared" si="70"/>
        <v>939650.76800000004</v>
      </c>
      <c r="V412" s="80">
        <v>6243130.7599999998</v>
      </c>
      <c r="W412" s="61">
        <f t="shared" si="66"/>
        <v>409</v>
      </c>
      <c r="X412" s="61">
        <f t="shared" si="67"/>
        <v>219</v>
      </c>
      <c r="Y412" s="61">
        <f t="shared" si="68"/>
        <v>190</v>
      </c>
      <c r="Z412" s="3">
        <v>0</v>
      </c>
      <c r="AA412" s="3">
        <v>0</v>
      </c>
      <c r="AB412" s="3">
        <v>218</v>
      </c>
      <c r="AC412" s="3">
        <v>190</v>
      </c>
      <c r="AD412" s="3">
        <v>1</v>
      </c>
      <c r="AE412" s="3">
        <v>0</v>
      </c>
      <c r="AF412" s="62"/>
      <c r="AG412" s="55"/>
      <c r="AH412" s="68"/>
      <c r="AI412" s="57"/>
      <c r="AJ412" s="57"/>
      <c r="AK412" s="57"/>
      <c r="AL412" s="57"/>
      <c r="AM412" s="55"/>
      <c r="AN412" s="55"/>
      <c r="AO412" s="55"/>
      <c r="AP412" s="306">
        <v>0</v>
      </c>
      <c r="AQ412" s="60">
        <f t="shared" si="65"/>
        <v>0</v>
      </c>
      <c r="AR412" s="60">
        <f t="shared" si="64"/>
        <v>0</v>
      </c>
      <c r="AS412" s="63">
        <f t="shared" si="71"/>
        <v>0</v>
      </c>
      <c r="AT412" s="60" t="s">
        <v>425</v>
      </c>
      <c r="AU412" s="64"/>
      <c r="AV412" s="53"/>
      <c r="AW412" s="53">
        <v>75</v>
      </c>
      <c r="AX412" s="53"/>
      <c r="AY412" s="53"/>
      <c r="AZ412" s="53"/>
      <c r="BA412" s="53"/>
      <c r="BB412" s="53"/>
      <c r="BC412" s="53"/>
      <c r="BD412" s="53">
        <v>1</v>
      </c>
      <c r="BE412" s="53"/>
      <c r="BF412" s="53"/>
      <c r="BG412" s="53">
        <v>1</v>
      </c>
      <c r="BH412" s="53"/>
      <c r="BI412" s="53"/>
      <c r="BJ412" s="53"/>
      <c r="BK412" s="53"/>
      <c r="BL412" s="53">
        <v>18</v>
      </c>
      <c r="BM412" s="53">
        <v>18</v>
      </c>
      <c r="BN412" s="53"/>
      <c r="BO412" s="53"/>
      <c r="BP412" s="53"/>
      <c r="BQ412" s="53"/>
      <c r="BR412" s="53"/>
    </row>
    <row r="413" spans="1:70" s="50" customFormat="1" ht="30">
      <c r="A413" s="53">
        <v>412</v>
      </c>
      <c r="B413" s="54" t="s">
        <v>11</v>
      </c>
      <c r="C413" s="53" t="s">
        <v>478</v>
      </c>
      <c r="D413" s="54" t="s">
        <v>1309</v>
      </c>
      <c r="E413" s="53">
        <v>21343038</v>
      </c>
      <c r="F413" s="75" t="s">
        <v>1380</v>
      </c>
      <c r="G413" s="75" t="s">
        <v>1310</v>
      </c>
      <c r="H413" s="75" t="s">
        <v>1311</v>
      </c>
      <c r="I413" s="55">
        <v>9868525757</v>
      </c>
      <c r="J413" s="147" t="s">
        <v>2522</v>
      </c>
      <c r="K413" s="147">
        <v>11</v>
      </c>
      <c r="L413" s="322" t="s">
        <v>2523</v>
      </c>
      <c r="M413" s="65" t="s">
        <v>1402</v>
      </c>
      <c r="N413" s="53">
        <v>3</v>
      </c>
      <c r="O413" s="54" t="s">
        <v>97</v>
      </c>
      <c r="P413" s="54" t="s">
        <v>42</v>
      </c>
      <c r="Q413" s="54" t="s">
        <v>36</v>
      </c>
      <c r="R413" s="57">
        <f t="shared" si="72"/>
        <v>13667781</v>
      </c>
      <c r="S413" s="80">
        <v>6155189.1500000004</v>
      </c>
      <c r="T413" s="60">
        <f t="shared" si="69"/>
        <v>4924151.32</v>
      </c>
      <c r="U413" s="60">
        <f t="shared" si="70"/>
        <v>1231037.83</v>
      </c>
      <c r="V413" s="80">
        <v>7512591.8499999996</v>
      </c>
      <c r="W413" s="61">
        <f t="shared" si="66"/>
        <v>218</v>
      </c>
      <c r="X413" s="61">
        <f t="shared" si="67"/>
        <v>139</v>
      </c>
      <c r="Y413" s="61">
        <f t="shared" si="68"/>
        <v>79</v>
      </c>
      <c r="Z413" s="3">
        <v>18</v>
      </c>
      <c r="AA413" s="3">
        <v>10</v>
      </c>
      <c r="AB413" s="3">
        <v>35</v>
      </c>
      <c r="AC413" s="3">
        <v>20</v>
      </c>
      <c r="AD413" s="3">
        <v>86</v>
      </c>
      <c r="AE413" s="3">
        <v>49</v>
      </c>
      <c r="AF413" s="62"/>
      <c r="AG413" s="55"/>
      <c r="AH413" s="68"/>
      <c r="AI413" s="57"/>
      <c r="AJ413" s="57"/>
      <c r="AK413" s="57"/>
      <c r="AL413" s="57"/>
      <c r="AM413" s="55"/>
      <c r="AN413" s="55"/>
      <c r="AO413" s="55"/>
      <c r="AP413" s="306">
        <v>0</v>
      </c>
      <c r="AQ413" s="60">
        <f t="shared" si="65"/>
        <v>0</v>
      </c>
      <c r="AR413" s="60">
        <f t="shared" si="64"/>
        <v>0</v>
      </c>
      <c r="AS413" s="63">
        <f t="shared" si="71"/>
        <v>0</v>
      </c>
      <c r="AT413" s="60" t="s">
        <v>425</v>
      </c>
      <c r="AU413" s="64"/>
      <c r="AV413" s="53"/>
      <c r="AW413" s="53"/>
      <c r="AX413" s="53"/>
      <c r="AY413" s="53"/>
      <c r="AZ413" s="53"/>
      <c r="BA413" s="53"/>
      <c r="BB413" s="53"/>
      <c r="BC413" s="53"/>
      <c r="BD413" s="53">
        <v>1</v>
      </c>
      <c r="BE413" s="53"/>
      <c r="BF413" s="53"/>
      <c r="BG413" s="53">
        <v>1</v>
      </c>
      <c r="BH413" s="53"/>
      <c r="BI413" s="53">
        <v>1</v>
      </c>
      <c r="BJ413" s="53"/>
      <c r="BK413" s="53"/>
      <c r="BL413" s="53">
        <v>1</v>
      </c>
      <c r="BM413" s="53">
        <v>3200</v>
      </c>
      <c r="BN413" s="53"/>
      <c r="BO413" s="53"/>
      <c r="BP413" s="53"/>
      <c r="BQ413" s="53"/>
      <c r="BR413" s="53">
        <v>2</v>
      </c>
    </row>
    <row r="414" spans="1:70" s="50" customFormat="1">
      <c r="A414" s="53">
        <v>413</v>
      </c>
      <c r="B414" s="54" t="s">
        <v>11</v>
      </c>
      <c r="C414" s="53" t="s">
        <v>1312</v>
      </c>
      <c r="D414" s="198" t="s">
        <v>1487</v>
      </c>
      <c r="E414" s="65">
        <v>21451040</v>
      </c>
      <c r="F414" s="200" t="s">
        <v>1488</v>
      </c>
      <c r="G414" s="200" t="s">
        <v>1495</v>
      </c>
      <c r="H414" s="200" t="s">
        <v>1496</v>
      </c>
      <c r="I414" s="306"/>
      <c r="J414" s="147" t="s">
        <v>2524</v>
      </c>
      <c r="K414" s="147">
        <v>13</v>
      </c>
      <c r="L414" s="322" t="s">
        <v>2525</v>
      </c>
      <c r="M414" s="53" t="s">
        <v>1212</v>
      </c>
      <c r="N414" s="65">
        <v>1</v>
      </c>
      <c r="O414" s="198" t="s">
        <v>61</v>
      </c>
      <c r="P414" s="198" t="s">
        <v>61</v>
      </c>
      <c r="Q414" s="200" t="s">
        <v>9</v>
      </c>
      <c r="R414" s="57">
        <f t="shared" si="72"/>
        <v>2912072</v>
      </c>
      <c r="S414" s="200">
        <v>1373940</v>
      </c>
      <c r="T414" s="200">
        <v>1373940</v>
      </c>
      <c r="U414" s="200"/>
      <c r="V414" s="200">
        <v>1538132</v>
      </c>
      <c r="W414" s="61">
        <f t="shared" si="66"/>
        <v>23</v>
      </c>
      <c r="X414" s="61">
        <f t="shared" si="67"/>
        <v>0</v>
      </c>
      <c r="Y414" s="61">
        <f t="shared" si="68"/>
        <v>23</v>
      </c>
      <c r="Z414" s="3">
        <v>0</v>
      </c>
      <c r="AA414" s="3">
        <v>3</v>
      </c>
      <c r="AB414" s="3">
        <v>0</v>
      </c>
      <c r="AC414" s="3">
        <v>2</v>
      </c>
      <c r="AD414" s="3">
        <v>0</v>
      </c>
      <c r="AE414" s="3">
        <v>18</v>
      </c>
      <c r="AF414" s="62"/>
      <c r="AG414" s="55" t="s">
        <v>198</v>
      </c>
      <c r="AH414" s="308">
        <v>42614</v>
      </c>
      <c r="AI414" s="3">
        <v>274788</v>
      </c>
      <c r="AJ414" s="57"/>
      <c r="AK414" s="57"/>
      <c r="AL414" s="57"/>
      <c r="AM414" s="55"/>
      <c r="AN414" s="55"/>
      <c r="AO414" s="55"/>
      <c r="AP414" s="306">
        <v>0</v>
      </c>
      <c r="AQ414" s="60">
        <f t="shared" si="65"/>
        <v>274788</v>
      </c>
      <c r="AR414" s="60">
        <f t="shared" si="64"/>
        <v>274788</v>
      </c>
      <c r="AS414" s="63">
        <f t="shared" si="71"/>
        <v>20</v>
      </c>
      <c r="AT414" s="60" t="s">
        <v>425</v>
      </c>
      <c r="AU414" s="64" t="s">
        <v>173</v>
      </c>
      <c r="AV414" s="53">
        <v>10.7</v>
      </c>
      <c r="AW414" s="53">
        <v>340</v>
      </c>
      <c r="AX414" s="53"/>
      <c r="AY414" s="53"/>
      <c r="AZ414" s="53"/>
      <c r="BA414" s="53"/>
      <c r="BB414" s="53"/>
      <c r="BC414" s="53"/>
      <c r="BD414" s="53"/>
      <c r="BE414" s="53"/>
      <c r="BF414" s="53"/>
      <c r="BG414" s="53"/>
      <c r="BH414" s="53"/>
      <c r="BI414" s="53">
        <v>2</v>
      </c>
      <c r="BJ414" s="53"/>
      <c r="BK414" s="53"/>
      <c r="BL414" s="53">
        <v>1</v>
      </c>
      <c r="BM414" s="53">
        <v>46</v>
      </c>
      <c r="BN414" s="53">
        <v>3</v>
      </c>
      <c r="BO414" s="53">
        <v>23</v>
      </c>
      <c r="BP414" s="53">
        <v>2</v>
      </c>
      <c r="BQ414" s="53"/>
      <c r="BR414" s="53">
        <v>3</v>
      </c>
    </row>
    <row r="415" spans="1:70" s="50" customFormat="1" ht="30">
      <c r="A415" s="53">
        <v>414</v>
      </c>
      <c r="B415" s="54" t="s">
        <v>11</v>
      </c>
      <c r="C415" s="53" t="s">
        <v>1312</v>
      </c>
      <c r="D415" s="198" t="s">
        <v>1489</v>
      </c>
      <c r="E415" s="65">
        <v>21451041</v>
      </c>
      <c r="F415" s="200" t="s">
        <v>1490</v>
      </c>
      <c r="G415" s="200" t="s">
        <v>1497</v>
      </c>
      <c r="H415" s="200" t="s">
        <v>1498</v>
      </c>
      <c r="I415" s="306">
        <v>9811642310</v>
      </c>
      <c r="J415" s="147" t="s">
        <v>2378</v>
      </c>
      <c r="K415" s="147">
        <v>13</v>
      </c>
      <c r="L415" s="322" t="s">
        <v>2525</v>
      </c>
      <c r="M415" s="53" t="s">
        <v>1212</v>
      </c>
      <c r="N415" s="65">
        <v>1</v>
      </c>
      <c r="O415" s="198" t="s">
        <v>61</v>
      </c>
      <c r="P415" s="198" t="s">
        <v>61</v>
      </c>
      <c r="Q415" s="200" t="s">
        <v>9</v>
      </c>
      <c r="R415" s="57">
        <f t="shared" si="72"/>
        <v>4407904</v>
      </c>
      <c r="S415" s="200">
        <v>2083640</v>
      </c>
      <c r="T415" s="200">
        <v>2083640</v>
      </c>
      <c r="U415" s="200"/>
      <c r="V415" s="200">
        <v>2324264</v>
      </c>
      <c r="W415" s="61">
        <f t="shared" si="66"/>
        <v>25</v>
      </c>
      <c r="X415" s="61">
        <f t="shared" si="67"/>
        <v>0</v>
      </c>
      <c r="Y415" s="61">
        <f t="shared" si="68"/>
        <v>25</v>
      </c>
      <c r="Z415" s="3">
        <v>0</v>
      </c>
      <c r="AA415" s="3">
        <v>0</v>
      </c>
      <c r="AB415" s="3">
        <v>0</v>
      </c>
      <c r="AC415" s="3">
        <v>25</v>
      </c>
      <c r="AD415" s="3">
        <v>0</v>
      </c>
      <c r="AE415" s="3">
        <v>0</v>
      </c>
      <c r="AF415" s="62"/>
      <c r="AG415" s="55" t="s">
        <v>198</v>
      </c>
      <c r="AH415" s="308">
        <v>42614</v>
      </c>
      <c r="AI415" s="3">
        <v>416720</v>
      </c>
      <c r="AJ415" s="57"/>
      <c r="AK415" s="57"/>
      <c r="AL415" s="57"/>
      <c r="AM415" s="55"/>
      <c r="AN415" s="55"/>
      <c r="AO415" s="55"/>
      <c r="AP415" s="306">
        <v>0</v>
      </c>
      <c r="AQ415" s="60">
        <f t="shared" si="65"/>
        <v>416720</v>
      </c>
      <c r="AR415" s="60">
        <f t="shared" si="64"/>
        <v>416720</v>
      </c>
      <c r="AS415" s="63">
        <f t="shared" si="71"/>
        <v>19.99961605651648</v>
      </c>
      <c r="AT415" s="60" t="s">
        <v>425</v>
      </c>
      <c r="AU415" s="64" t="s">
        <v>173</v>
      </c>
      <c r="AV415" s="53">
        <v>16</v>
      </c>
      <c r="AW415" s="53">
        <v>720</v>
      </c>
      <c r="AX415" s="53"/>
      <c r="AY415" s="53"/>
      <c r="AZ415" s="53"/>
      <c r="BA415" s="53"/>
      <c r="BB415" s="53"/>
      <c r="BC415" s="53"/>
      <c r="BD415" s="53"/>
      <c r="BE415" s="53"/>
      <c r="BF415" s="53"/>
      <c r="BG415" s="53"/>
      <c r="BH415" s="53"/>
      <c r="BI415" s="53">
        <v>3</v>
      </c>
      <c r="BJ415" s="53"/>
      <c r="BK415" s="53"/>
      <c r="BL415" s="53">
        <v>1</v>
      </c>
      <c r="BM415" s="53">
        <v>50</v>
      </c>
      <c r="BN415" s="53">
        <v>5</v>
      </c>
      <c r="BO415" s="53">
        <v>25</v>
      </c>
      <c r="BP415" s="53">
        <v>3</v>
      </c>
      <c r="BQ415" s="53"/>
      <c r="BR415" s="53">
        <v>5</v>
      </c>
    </row>
    <row r="416" spans="1:70" s="50" customFormat="1">
      <c r="A416" s="53">
        <v>415</v>
      </c>
      <c r="B416" s="54" t="s">
        <v>11</v>
      </c>
      <c r="C416" s="53" t="s">
        <v>1312</v>
      </c>
      <c r="D416" s="198" t="s">
        <v>1491</v>
      </c>
      <c r="E416" s="65">
        <v>21451042</v>
      </c>
      <c r="F416" s="200" t="s">
        <v>1492</v>
      </c>
      <c r="G416" s="200" t="s">
        <v>1499</v>
      </c>
      <c r="H416" s="200" t="s">
        <v>1500</v>
      </c>
      <c r="I416" s="306">
        <v>9868414728</v>
      </c>
      <c r="J416" s="147" t="s">
        <v>2407</v>
      </c>
      <c r="K416" s="147">
        <v>10</v>
      </c>
      <c r="L416" s="322" t="s">
        <v>1867</v>
      </c>
      <c r="M416" s="53" t="s">
        <v>1227</v>
      </c>
      <c r="N416" s="65">
        <v>1</v>
      </c>
      <c r="O416" s="198" t="s">
        <v>45</v>
      </c>
      <c r="P416" s="198" t="s">
        <v>45</v>
      </c>
      <c r="Q416" s="200" t="s">
        <v>9</v>
      </c>
      <c r="R416" s="57">
        <f t="shared" si="72"/>
        <v>5246300</v>
      </c>
      <c r="S416" s="317">
        <v>1818035</v>
      </c>
      <c r="T416" s="317">
        <f>S416*0.8</f>
        <v>1454428</v>
      </c>
      <c r="U416" s="317">
        <f>S416*0.2</f>
        <v>363607</v>
      </c>
      <c r="V416" s="200">
        <v>3428265</v>
      </c>
      <c r="W416" s="61">
        <f t="shared" si="66"/>
        <v>199</v>
      </c>
      <c r="X416" s="61">
        <f t="shared" si="67"/>
        <v>0</v>
      </c>
      <c r="Y416" s="61">
        <f t="shared" si="68"/>
        <v>199</v>
      </c>
      <c r="Z416" s="3">
        <v>0</v>
      </c>
      <c r="AA416" s="3">
        <v>45</v>
      </c>
      <c r="AB416" s="3">
        <v>0</v>
      </c>
      <c r="AC416" s="3">
        <v>55</v>
      </c>
      <c r="AD416" s="3">
        <v>0</v>
      </c>
      <c r="AE416" s="3">
        <v>99</v>
      </c>
      <c r="AF416" s="62"/>
      <c r="AG416" s="55" t="s">
        <v>198</v>
      </c>
      <c r="AH416" s="308">
        <v>42614</v>
      </c>
      <c r="AI416" s="3">
        <v>363607</v>
      </c>
      <c r="AJ416" s="57" t="s">
        <v>199</v>
      </c>
      <c r="AK416" s="308">
        <v>42801</v>
      </c>
      <c r="AL416" s="3">
        <v>828833</v>
      </c>
      <c r="AM416" s="55"/>
      <c r="AN416" s="55"/>
      <c r="AO416" s="55"/>
      <c r="AP416" s="306">
        <v>298110</v>
      </c>
      <c r="AQ416" s="60">
        <f t="shared" si="65"/>
        <v>1192440</v>
      </c>
      <c r="AR416" s="60">
        <f t="shared" si="64"/>
        <v>1490550</v>
      </c>
      <c r="AS416" s="63">
        <f t="shared" si="71"/>
        <v>81.986870439788021</v>
      </c>
      <c r="AT416" s="60" t="s">
        <v>425</v>
      </c>
      <c r="AU416" s="64" t="s">
        <v>173</v>
      </c>
      <c r="AV416" s="53">
        <v>20</v>
      </c>
      <c r="AW416" s="53">
        <v>360</v>
      </c>
      <c r="AX416" s="53"/>
      <c r="AY416" s="53"/>
      <c r="AZ416" s="53">
        <v>20</v>
      </c>
      <c r="BA416" s="53"/>
      <c r="BB416" s="53"/>
      <c r="BC416" s="53"/>
      <c r="BD416" s="53"/>
      <c r="BE416" s="53"/>
      <c r="BF416" s="53"/>
      <c r="BG416" s="53"/>
      <c r="BH416" s="53"/>
      <c r="BI416" s="53">
        <v>8</v>
      </c>
      <c r="BJ416" s="53"/>
      <c r="BK416" s="53"/>
      <c r="BL416" s="53">
        <v>1</v>
      </c>
      <c r="BM416" s="53"/>
      <c r="BN416" s="53">
        <v>5</v>
      </c>
      <c r="BO416" s="53"/>
      <c r="BP416" s="53">
        <v>8</v>
      </c>
      <c r="BQ416" s="53"/>
      <c r="BR416" s="53">
        <v>2</v>
      </c>
    </row>
    <row r="417" spans="1:70" s="50" customFormat="1" ht="30">
      <c r="A417" s="53">
        <v>416</v>
      </c>
      <c r="B417" s="54" t="s">
        <v>11</v>
      </c>
      <c r="C417" s="53" t="s">
        <v>1312</v>
      </c>
      <c r="D417" s="198" t="s">
        <v>1493</v>
      </c>
      <c r="E417" s="65">
        <v>21451043</v>
      </c>
      <c r="F417" s="200" t="s">
        <v>1494</v>
      </c>
      <c r="G417" s="93" t="s">
        <v>1979</v>
      </c>
      <c r="H417" s="200" t="s">
        <v>1501</v>
      </c>
      <c r="I417" s="306">
        <v>9848569115</v>
      </c>
      <c r="J417" s="147" t="s">
        <v>2380</v>
      </c>
      <c r="K417" s="147">
        <v>10</v>
      </c>
      <c r="L417" s="322" t="s">
        <v>1867</v>
      </c>
      <c r="M417" s="53" t="s">
        <v>1227</v>
      </c>
      <c r="N417" s="65">
        <v>1</v>
      </c>
      <c r="O417" s="198" t="s">
        <v>45</v>
      </c>
      <c r="P417" s="198" t="s">
        <v>45</v>
      </c>
      <c r="Q417" s="200" t="s">
        <v>9</v>
      </c>
      <c r="R417" s="57">
        <f t="shared" si="72"/>
        <v>3163340</v>
      </c>
      <c r="S417" s="200">
        <v>1096149</v>
      </c>
      <c r="T417" s="200">
        <v>876919.2</v>
      </c>
      <c r="U417" s="200">
        <v>219229.8</v>
      </c>
      <c r="V417" s="200">
        <v>2067191</v>
      </c>
      <c r="W417" s="61">
        <f t="shared" si="66"/>
        <v>30</v>
      </c>
      <c r="X417" s="61">
        <f t="shared" si="67"/>
        <v>0</v>
      </c>
      <c r="Y417" s="61">
        <f t="shared" si="68"/>
        <v>30</v>
      </c>
      <c r="Z417" s="3">
        <v>0</v>
      </c>
      <c r="AA417" s="3">
        <v>0</v>
      </c>
      <c r="AB417" s="3">
        <v>0</v>
      </c>
      <c r="AC417" s="3">
        <v>30</v>
      </c>
      <c r="AD417" s="3">
        <v>0</v>
      </c>
      <c r="AE417" s="3">
        <v>0</v>
      </c>
      <c r="AF417" s="62"/>
      <c r="AG417" s="55" t="s">
        <v>198</v>
      </c>
      <c r="AH417" s="308">
        <v>42709</v>
      </c>
      <c r="AI417" s="3">
        <v>219230</v>
      </c>
      <c r="AJ417" s="57"/>
      <c r="AK417" s="57"/>
      <c r="AL417" s="57"/>
      <c r="AM417" s="55"/>
      <c r="AN417" s="55"/>
      <c r="AO417" s="55"/>
      <c r="AP417" s="306">
        <v>0</v>
      </c>
      <c r="AQ417" s="60">
        <f t="shared" si="65"/>
        <v>219230</v>
      </c>
      <c r="AR417" s="60">
        <f t="shared" si="64"/>
        <v>219230</v>
      </c>
      <c r="AS417" s="63">
        <f t="shared" si="71"/>
        <v>20.000018245694701</v>
      </c>
      <c r="AT417" s="60" t="s">
        <v>425</v>
      </c>
      <c r="AU417" s="64" t="s">
        <v>173</v>
      </c>
      <c r="AV417" s="53">
        <v>12</v>
      </c>
      <c r="AW417" s="53">
        <v>240</v>
      </c>
      <c r="AX417" s="53"/>
      <c r="AY417" s="53"/>
      <c r="AZ417" s="53">
        <v>12</v>
      </c>
      <c r="BA417" s="53"/>
      <c r="BB417" s="53"/>
      <c r="BC417" s="53"/>
      <c r="BD417" s="53"/>
      <c r="BE417" s="53"/>
      <c r="BF417" s="53"/>
      <c r="BG417" s="53"/>
      <c r="BH417" s="53"/>
      <c r="BI417" s="53"/>
      <c r="BJ417" s="53"/>
      <c r="BK417" s="53"/>
      <c r="BL417" s="53">
        <v>1</v>
      </c>
      <c r="BM417" s="53"/>
      <c r="BN417" s="53">
        <v>2</v>
      </c>
      <c r="BO417" s="53"/>
      <c r="BP417" s="53"/>
      <c r="BQ417" s="53"/>
      <c r="BR417" s="53">
        <v>2</v>
      </c>
    </row>
    <row r="418" spans="1:70" s="50" customFormat="1" ht="30">
      <c r="A418" s="53">
        <v>417</v>
      </c>
      <c r="B418" s="54" t="s">
        <v>11</v>
      </c>
      <c r="C418" s="53" t="s">
        <v>1312</v>
      </c>
      <c r="D418" s="318" t="s">
        <v>1621</v>
      </c>
      <c r="E418" s="319">
        <v>21452044</v>
      </c>
      <c r="F418" s="318" t="s">
        <v>1622</v>
      </c>
      <c r="G418" s="318" t="s">
        <v>1623</v>
      </c>
      <c r="H418" s="318" t="s">
        <v>1624</v>
      </c>
      <c r="I418" s="318">
        <v>9848472297</v>
      </c>
      <c r="J418" s="147" t="s">
        <v>300</v>
      </c>
      <c r="K418" s="147">
        <v>10</v>
      </c>
      <c r="L418" s="322" t="s">
        <v>2526</v>
      </c>
      <c r="M418" s="53" t="s">
        <v>1227</v>
      </c>
      <c r="N418" s="65">
        <v>2</v>
      </c>
      <c r="O418" s="198" t="s">
        <v>45</v>
      </c>
      <c r="P418" s="198" t="s">
        <v>45</v>
      </c>
      <c r="Q418" s="200" t="s">
        <v>9</v>
      </c>
      <c r="R418" s="57">
        <f t="shared" si="72"/>
        <v>7302329</v>
      </c>
      <c r="S418" s="200">
        <v>3719176.35</v>
      </c>
      <c r="T418" s="200">
        <v>2975341.08</v>
      </c>
      <c r="U418" s="200">
        <v>743835.27</v>
      </c>
      <c r="V418" s="200">
        <v>3583152.65</v>
      </c>
      <c r="W418" s="61">
        <f t="shared" si="66"/>
        <v>45</v>
      </c>
      <c r="X418" s="61">
        <f t="shared" si="67"/>
        <v>42</v>
      </c>
      <c r="Y418" s="61">
        <f t="shared" si="68"/>
        <v>3</v>
      </c>
      <c r="Z418" s="3">
        <v>0</v>
      </c>
      <c r="AA418" s="3">
        <v>0</v>
      </c>
      <c r="AB418" s="3">
        <v>42</v>
      </c>
      <c r="AC418" s="3">
        <v>3</v>
      </c>
      <c r="AD418" s="3">
        <v>0</v>
      </c>
      <c r="AE418" s="3">
        <v>0</v>
      </c>
      <c r="AF418" s="62"/>
      <c r="AG418" s="55" t="s">
        <v>198</v>
      </c>
      <c r="AH418" s="308">
        <v>42786</v>
      </c>
      <c r="AI418" s="3">
        <v>1359300</v>
      </c>
      <c r="AJ418" s="57"/>
      <c r="AK418" s="57"/>
      <c r="AL418" s="57"/>
      <c r="AM418" s="55"/>
      <c r="AN418" s="55"/>
      <c r="AO418" s="55"/>
      <c r="AP418" s="306">
        <v>339825</v>
      </c>
      <c r="AQ418" s="60">
        <f t="shared" si="65"/>
        <v>1359300</v>
      </c>
      <c r="AR418" s="60">
        <f t="shared" si="64"/>
        <v>1699125</v>
      </c>
      <c r="AS418" s="63">
        <f t="shared" si="71"/>
        <v>45.68551851541001</v>
      </c>
      <c r="AT418" s="60" t="s">
        <v>425</v>
      </c>
      <c r="AU418" s="64" t="s">
        <v>173</v>
      </c>
      <c r="AV418" s="53">
        <v>17</v>
      </c>
      <c r="AW418" s="53">
        <v>509</v>
      </c>
      <c r="AX418" s="53"/>
      <c r="AY418" s="53"/>
      <c r="AZ418" s="53">
        <v>17</v>
      </c>
      <c r="BA418" s="53"/>
      <c r="BB418" s="53"/>
      <c r="BC418" s="53">
        <v>1</v>
      </c>
      <c r="BD418" s="53"/>
      <c r="BE418" s="53"/>
      <c r="BF418" s="53"/>
      <c r="BG418" s="53"/>
      <c r="BH418" s="53"/>
      <c r="BI418" s="53">
        <v>5</v>
      </c>
      <c r="BJ418" s="53"/>
      <c r="BK418" s="53"/>
      <c r="BL418" s="53">
        <v>1</v>
      </c>
      <c r="BM418" s="53"/>
      <c r="BN418" s="53">
        <v>10</v>
      </c>
      <c r="BO418" s="53"/>
      <c r="BP418" s="53">
        <v>5</v>
      </c>
      <c r="BQ418" s="53"/>
      <c r="BR418" s="53">
        <v>3</v>
      </c>
    </row>
    <row r="419" spans="1:70" s="50" customFormat="1" ht="30">
      <c r="A419" s="53">
        <v>418</v>
      </c>
      <c r="B419" s="54" t="s">
        <v>11</v>
      </c>
      <c r="C419" s="53" t="s">
        <v>1312</v>
      </c>
      <c r="D419" s="318" t="s">
        <v>1613</v>
      </c>
      <c r="E419" s="319">
        <v>21452045</v>
      </c>
      <c r="F419" s="318" t="s">
        <v>1614</v>
      </c>
      <c r="G419" s="318" t="s">
        <v>1615</v>
      </c>
      <c r="H419" s="318" t="s">
        <v>1616</v>
      </c>
      <c r="I419" s="318">
        <v>9868542392</v>
      </c>
      <c r="J419" s="147" t="s">
        <v>2527</v>
      </c>
      <c r="K419" s="147">
        <v>13</v>
      </c>
      <c r="L419" s="322" t="s">
        <v>1837</v>
      </c>
      <c r="M419" s="53" t="s">
        <v>1212</v>
      </c>
      <c r="N419" s="65">
        <v>2</v>
      </c>
      <c r="O419" s="198" t="s">
        <v>45</v>
      </c>
      <c r="P419" s="198" t="s">
        <v>45</v>
      </c>
      <c r="Q419" s="200" t="s">
        <v>9</v>
      </c>
      <c r="R419" s="57">
        <f t="shared" si="72"/>
        <v>3231022.41</v>
      </c>
      <c r="S419" s="318">
        <v>2039964.57</v>
      </c>
      <c r="T419" s="318">
        <v>1631971.66</v>
      </c>
      <c r="U419" s="318">
        <v>407992.91</v>
      </c>
      <c r="V419" s="318">
        <v>1191057.8400000001</v>
      </c>
      <c r="W419" s="61">
        <f t="shared" si="66"/>
        <v>35</v>
      </c>
      <c r="X419" s="61">
        <f t="shared" si="67"/>
        <v>10</v>
      </c>
      <c r="Y419" s="61">
        <f t="shared" si="68"/>
        <v>25</v>
      </c>
      <c r="Z419" s="3">
        <v>0</v>
      </c>
      <c r="AA419" s="3">
        <v>0</v>
      </c>
      <c r="AB419" s="3">
        <v>10</v>
      </c>
      <c r="AC419" s="3">
        <v>25</v>
      </c>
      <c r="AD419" s="3">
        <v>0</v>
      </c>
      <c r="AE419" s="3">
        <v>0</v>
      </c>
      <c r="AF419" s="62"/>
      <c r="AG419" s="55" t="s">
        <v>198</v>
      </c>
      <c r="AH419" s="308">
        <v>42647</v>
      </c>
      <c r="AI419" s="228">
        <v>407992.91</v>
      </c>
      <c r="AJ419" s="57" t="s">
        <v>199</v>
      </c>
      <c r="AK419" s="308">
        <v>42722</v>
      </c>
      <c r="AL419" s="3">
        <v>725757.09</v>
      </c>
      <c r="AM419" s="55"/>
      <c r="AN419" s="55"/>
      <c r="AO419" s="55"/>
      <c r="AP419" s="306">
        <v>0</v>
      </c>
      <c r="AQ419" s="60">
        <f t="shared" si="65"/>
        <v>1133750</v>
      </c>
      <c r="AR419" s="60">
        <f t="shared" si="64"/>
        <v>1133750</v>
      </c>
      <c r="AS419" s="63">
        <f t="shared" si="71"/>
        <v>55.576945632933217</v>
      </c>
      <c r="AT419" s="60" t="s">
        <v>425</v>
      </c>
      <c r="AU419" s="64" t="s">
        <v>173</v>
      </c>
      <c r="AV419" s="53">
        <v>14</v>
      </c>
      <c r="AW419" s="53">
        <v>245</v>
      </c>
      <c r="AX419" s="53"/>
      <c r="AY419" s="53"/>
      <c r="AZ419" s="53">
        <v>14</v>
      </c>
      <c r="BA419" s="53"/>
      <c r="BB419" s="53"/>
      <c r="BC419" s="53">
        <v>1</v>
      </c>
      <c r="BD419" s="53"/>
      <c r="BE419" s="53"/>
      <c r="BF419" s="53"/>
      <c r="BG419" s="53"/>
      <c r="BH419" s="53"/>
      <c r="BI419" s="53">
        <v>6</v>
      </c>
      <c r="BJ419" s="53"/>
      <c r="BK419" s="53"/>
      <c r="BL419" s="53">
        <v>1</v>
      </c>
      <c r="BM419" s="53"/>
      <c r="BN419" s="53">
        <v>5</v>
      </c>
      <c r="BO419" s="53"/>
      <c r="BP419" s="53">
        <v>3</v>
      </c>
      <c r="BQ419" s="53"/>
      <c r="BR419" s="53">
        <v>2</v>
      </c>
    </row>
    <row r="420" spans="1:70" s="50" customFormat="1" ht="30">
      <c r="A420" s="53">
        <v>419</v>
      </c>
      <c r="B420" s="54" t="s">
        <v>11</v>
      </c>
      <c r="C420" s="53" t="s">
        <v>1312</v>
      </c>
      <c r="D420" s="200" t="s">
        <v>1748</v>
      </c>
      <c r="E420" s="66">
        <v>21452046</v>
      </c>
      <c r="F420" s="200" t="s">
        <v>1749</v>
      </c>
      <c r="G420" s="200" t="s">
        <v>1750</v>
      </c>
      <c r="H420" s="200" t="s">
        <v>1751</v>
      </c>
      <c r="I420" s="200">
        <v>9811625415</v>
      </c>
      <c r="J420" s="147" t="s">
        <v>2528</v>
      </c>
      <c r="K420" s="147">
        <v>12</v>
      </c>
      <c r="L420" s="322" t="s">
        <v>2371</v>
      </c>
      <c r="M420" s="53" t="s">
        <v>1227</v>
      </c>
      <c r="N420" s="65">
        <v>2</v>
      </c>
      <c r="O420" s="198" t="s">
        <v>86</v>
      </c>
      <c r="P420" s="93" t="s">
        <v>2017</v>
      </c>
      <c r="Q420" s="200" t="s">
        <v>1405</v>
      </c>
      <c r="R420" s="57">
        <f t="shared" si="72"/>
        <v>7085454.7799999993</v>
      </c>
      <c r="S420" s="200">
        <v>4055076.94</v>
      </c>
      <c r="T420" s="200">
        <v>3244061.55</v>
      </c>
      <c r="U420" s="200">
        <v>811015.39</v>
      </c>
      <c r="V420" s="200">
        <v>3030377.84</v>
      </c>
      <c r="W420" s="61">
        <f t="shared" si="66"/>
        <v>87</v>
      </c>
      <c r="X420" s="61">
        <f t="shared" si="67"/>
        <v>46</v>
      </c>
      <c r="Y420" s="61">
        <f t="shared" si="68"/>
        <v>41</v>
      </c>
      <c r="Z420" s="3">
        <v>0</v>
      </c>
      <c r="AA420" s="3">
        <v>0</v>
      </c>
      <c r="AB420" s="3">
        <v>46</v>
      </c>
      <c r="AC420" s="3">
        <v>41</v>
      </c>
      <c r="AD420" s="3">
        <v>0</v>
      </c>
      <c r="AE420" s="3">
        <v>0</v>
      </c>
      <c r="AF420" s="62"/>
      <c r="AG420" s="55" t="s">
        <v>198</v>
      </c>
      <c r="AH420" s="308">
        <v>42722</v>
      </c>
      <c r="AI420" s="3">
        <v>1326160</v>
      </c>
      <c r="AJ420" s="57"/>
      <c r="AK420" s="57"/>
      <c r="AL420" s="57"/>
      <c r="AM420" s="55"/>
      <c r="AN420" s="55"/>
      <c r="AO420" s="55"/>
      <c r="AP420" s="3">
        <v>331540</v>
      </c>
      <c r="AQ420" s="60">
        <f t="shared" si="65"/>
        <v>1326160</v>
      </c>
      <c r="AR420" s="60">
        <f t="shared" si="64"/>
        <v>1657700</v>
      </c>
      <c r="AS420" s="63">
        <f t="shared" si="71"/>
        <v>40.879618920374909</v>
      </c>
      <c r="AT420" s="60" t="s">
        <v>425</v>
      </c>
      <c r="AU420" s="64" t="s">
        <v>173</v>
      </c>
      <c r="AV420" s="53">
        <v>66.66</v>
      </c>
      <c r="AW420" s="53">
        <v>60</v>
      </c>
      <c r="AX420" s="53"/>
      <c r="AY420" s="53"/>
      <c r="AZ420" s="53"/>
      <c r="BA420" s="53"/>
      <c r="BB420" s="53"/>
      <c r="BC420" s="53">
        <v>1</v>
      </c>
      <c r="BD420" s="53"/>
      <c r="BE420" s="53"/>
      <c r="BF420" s="53"/>
      <c r="BG420" s="53"/>
      <c r="BH420" s="53"/>
      <c r="BI420" s="53"/>
      <c r="BJ420" s="53"/>
      <c r="BK420" s="53">
        <v>600</v>
      </c>
      <c r="BL420" s="53">
        <v>1</v>
      </c>
      <c r="BM420" s="53"/>
      <c r="BN420" s="53"/>
      <c r="BO420" s="53"/>
      <c r="BP420" s="53">
        <v>12</v>
      </c>
      <c r="BQ420" s="53"/>
      <c r="BR420" s="53">
        <v>6</v>
      </c>
    </row>
    <row r="421" spans="1:70" s="50" customFormat="1" ht="30">
      <c r="A421" s="53">
        <v>420</v>
      </c>
      <c r="B421" s="54" t="s">
        <v>11</v>
      </c>
      <c r="C421" s="53" t="s">
        <v>1312</v>
      </c>
      <c r="D421" s="200" t="s">
        <v>1752</v>
      </c>
      <c r="E421" s="66">
        <v>21451047</v>
      </c>
      <c r="F421" s="200" t="s">
        <v>1753</v>
      </c>
      <c r="G421" s="200" t="s">
        <v>1754</v>
      </c>
      <c r="H421" s="200" t="s">
        <v>1755</v>
      </c>
      <c r="I421" s="200">
        <v>9848444828</v>
      </c>
      <c r="J421" s="147" t="s">
        <v>317</v>
      </c>
      <c r="K421" s="147">
        <v>20</v>
      </c>
      <c r="L421" s="322" t="s">
        <v>2354</v>
      </c>
      <c r="M421" s="53" t="s">
        <v>1227</v>
      </c>
      <c r="N421" s="65">
        <v>1</v>
      </c>
      <c r="O421" s="198" t="s">
        <v>60</v>
      </c>
      <c r="P421" s="198" t="s">
        <v>60</v>
      </c>
      <c r="Q421" s="200" t="s">
        <v>9</v>
      </c>
      <c r="R421" s="57">
        <f t="shared" si="72"/>
        <v>799300</v>
      </c>
      <c r="S421" s="200">
        <v>351845</v>
      </c>
      <c r="T421" s="200">
        <v>281476</v>
      </c>
      <c r="U421" s="200">
        <v>70369</v>
      </c>
      <c r="V421" s="200">
        <v>447455</v>
      </c>
      <c r="W421" s="61">
        <f t="shared" si="66"/>
        <v>50</v>
      </c>
      <c r="X421" s="61">
        <f t="shared" si="67"/>
        <v>0</v>
      </c>
      <c r="Y421" s="61">
        <f t="shared" si="68"/>
        <v>50</v>
      </c>
      <c r="Z421" s="3">
        <v>0</v>
      </c>
      <c r="AA421" s="3">
        <v>9</v>
      </c>
      <c r="AB421" s="3">
        <v>0</v>
      </c>
      <c r="AC421" s="3">
        <v>13</v>
      </c>
      <c r="AD421" s="3">
        <v>0</v>
      </c>
      <c r="AE421" s="3">
        <v>28</v>
      </c>
      <c r="AF421" s="62"/>
      <c r="AG421" s="55" t="s">
        <v>198</v>
      </c>
      <c r="AH421" s="308">
        <v>42647</v>
      </c>
      <c r="AI421" s="228">
        <v>70369</v>
      </c>
      <c r="AJ421" s="57"/>
      <c r="AK421" s="57"/>
      <c r="AL421" s="57"/>
      <c r="AM421" s="55"/>
      <c r="AN421" s="55"/>
      <c r="AO421" s="55"/>
      <c r="AP421" s="306">
        <v>0</v>
      </c>
      <c r="AQ421" s="60">
        <f t="shared" si="65"/>
        <v>70369</v>
      </c>
      <c r="AR421" s="60">
        <f t="shared" si="64"/>
        <v>70369</v>
      </c>
      <c r="AS421" s="63">
        <f t="shared" si="71"/>
        <v>20</v>
      </c>
      <c r="AT421" s="60" t="s">
        <v>425</v>
      </c>
      <c r="AU421" s="64" t="s">
        <v>182</v>
      </c>
      <c r="AV421" s="53">
        <v>650</v>
      </c>
      <c r="AW421" s="53">
        <v>2.7</v>
      </c>
      <c r="AX421" s="53"/>
      <c r="AY421" s="53"/>
      <c r="AZ421" s="53"/>
      <c r="BA421" s="53"/>
      <c r="BB421" s="53"/>
      <c r="BC421" s="53"/>
      <c r="BD421" s="53"/>
      <c r="BE421" s="53"/>
      <c r="BF421" s="53"/>
      <c r="BG421" s="53"/>
      <c r="BH421" s="53"/>
      <c r="BI421" s="53"/>
      <c r="BJ421" s="53"/>
      <c r="BK421" s="53"/>
      <c r="BL421" s="53">
        <v>1</v>
      </c>
      <c r="BM421" s="53">
        <v>18</v>
      </c>
      <c r="BN421" s="53">
        <v>12</v>
      </c>
      <c r="BO421" s="53"/>
      <c r="BP421" s="53"/>
      <c r="BQ421" s="53"/>
      <c r="BR421" s="53"/>
    </row>
    <row r="422" spans="1:70" s="50" customFormat="1" ht="30">
      <c r="A422" s="53">
        <v>421</v>
      </c>
      <c r="B422" s="54" t="s">
        <v>11</v>
      </c>
      <c r="C422" s="53" t="s">
        <v>1312</v>
      </c>
      <c r="D422" s="200" t="s">
        <v>1756</v>
      </c>
      <c r="E422" s="66">
        <v>21451049</v>
      </c>
      <c r="F422" s="200" t="s">
        <v>1757</v>
      </c>
      <c r="G422" s="200" t="s">
        <v>1758</v>
      </c>
      <c r="H422" s="200" t="s">
        <v>1759</v>
      </c>
      <c r="I422" s="200">
        <v>9812626255</v>
      </c>
      <c r="J422" s="147" t="s">
        <v>2386</v>
      </c>
      <c r="K422" s="147">
        <v>8</v>
      </c>
      <c r="L422" s="322" t="s">
        <v>1867</v>
      </c>
      <c r="M422" s="53" t="s">
        <v>1212</v>
      </c>
      <c r="N422" s="65">
        <v>1</v>
      </c>
      <c r="O422" s="198" t="s">
        <v>60</v>
      </c>
      <c r="P422" s="198" t="s">
        <v>60</v>
      </c>
      <c r="Q422" s="200" t="s">
        <v>9</v>
      </c>
      <c r="R422" s="57">
        <f t="shared" si="72"/>
        <v>490490</v>
      </c>
      <c r="S422" s="200">
        <v>296090</v>
      </c>
      <c r="T422" s="200">
        <v>296090</v>
      </c>
      <c r="U422" s="200"/>
      <c r="V422" s="200">
        <v>194400</v>
      </c>
      <c r="W422" s="61">
        <f t="shared" si="66"/>
        <v>20</v>
      </c>
      <c r="X422" s="61">
        <f t="shared" si="67"/>
        <v>0</v>
      </c>
      <c r="Y422" s="61">
        <f t="shared" si="68"/>
        <v>20</v>
      </c>
      <c r="Z422" s="3">
        <v>0</v>
      </c>
      <c r="AA422" s="3">
        <v>3</v>
      </c>
      <c r="AB422" s="3">
        <v>0</v>
      </c>
      <c r="AC422" s="3">
        <v>0</v>
      </c>
      <c r="AD422" s="3">
        <v>0</v>
      </c>
      <c r="AE422" s="3">
        <v>17</v>
      </c>
      <c r="AF422" s="62"/>
      <c r="AG422" s="55" t="s">
        <v>198</v>
      </c>
      <c r="AH422" s="308">
        <v>42684</v>
      </c>
      <c r="AI422" s="3">
        <v>59218</v>
      </c>
      <c r="AJ422" s="57" t="s">
        <v>199</v>
      </c>
      <c r="AK422" s="308">
        <v>42801</v>
      </c>
      <c r="AL422" s="3">
        <v>170657</v>
      </c>
      <c r="AM422" s="55"/>
      <c r="AN422" s="55"/>
      <c r="AO422" s="55"/>
      <c r="AP422" s="306">
        <v>0</v>
      </c>
      <c r="AQ422" s="60">
        <f t="shared" si="65"/>
        <v>229875</v>
      </c>
      <c r="AR422" s="60">
        <f t="shared" si="64"/>
        <v>229875</v>
      </c>
      <c r="AS422" s="63">
        <f t="shared" si="71"/>
        <v>77.636867168766258</v>
      </c>
      <c r="AT422" s="60" t="s">
        <v>425</v>
      </c>
      <c r="AU422" s="64" t="s">
        <v>182</v>
      </c>
      <c r="AV422" s="53">
        <v>400</v>
      </c>
      <c r="AW422" s="53">
        <v>1.8</v>
      </c>
      <c r="AX422" s="53"/>
      <c r="AY422" s="53"/>
      <c r="AZ422" s="53"/>
      <c r="BA422" s="53"/>
      <c r="BB422" s="53"/>
      <c r="BC422" s="53"/>
      <c r="BD422" s="53"/>
      <c r="BE422" s="53"/>
      <c r="BF422" s="53"/>
      <c r="BG422" s="53"/>
      <c r="BH422" s="53"/>
      <c r="BI422" s="53"/>
      <c r="BJ422" s="53"/>
      <c r="BK422" s="53"/>
      <c r="BL422" s="53">
        <v>1</v>
      </c>
      <c r="BM422" s="53">
        <v>8</v>
      </c>
      <c r="BN422" s="53">
        <v>4</v>
      </c>
      <c r="BO422" s="53"/>
      <c r="BP422" s="53"/>
      <c r="BQ422" s="53"/>
      <c r="BR422" s="53"/>
    </row>
    <row r="423" spans="1:70" s="50" customFormat="1" ht="30">
      <c r="A423" s="53">
        <v>422</v>
      </c>
      <c r="B423" s="54" t="s">
        <v>11</v>
      </c>
      <c r="C423" s="53" t="s">
        <v>1312</v>
      </c>
      <c r="D423" s="200" t="s">
        <v>1760</v>
      </c>
      <c r="E423" s="66">
        <v>21451050</v>
      </c>
      <c r="F423" s="200" t="s">
        <v>1761</v>
      </c>
      <c r="G423" s="200" t="s">
        <v>1762</v>
      </c>
      <c r="H423" s="200" t="s">
        <v>1763</v>
      </c>
      <c r="I423" s="200">
        <v>9868550239</v>
      </c>
      <c r="J423" s="147" t="s">
        <v>2386</v>
      </c>
      <c r="K423" s="147">
        <v>8</v>
      </c>
      <c r="L423" s="322" t="s">
        <v>1867</v>
      </c>
      <c r="M423" s="53" t="s">
        <v>1212</v>
      </c>
      <c r="N423" s="65">
        <v>1</v>
      </c>
      <c r="O423" s="198" t="s">
        <v>60</v>
      </c>
      <c r="P423" s="198" t="s">
        <v>60</v>
      </c>
      <c r="Q423" s="200" t="s">
        <v>9</v>
      </c>
      <c r="R423" s="57">
        <f t="shared" si="72"/>
        <v>484100</v>
      </c>
      <c r="S423" s="200">
        <v>299844</v>
      </c>
      <c r="T423" s="200">
        <v>299844</v>
      </c>
      <c r="U423" s="200"/>
      <c r="V423" s="200">
        <v>184256</v>
      </c>
      <c r="W423" s="61">
        <f t="shared" si="66"/>
        <v>20</v>
      </c>
      <c r="X423" s="61">
        <f t="shared" si="67"/>
        <v>9</v>
      </c>
      <c r="Y423" s="61">
        <f t="shared" si="68"/>
        <v>11</v>
      </c>
      <c r="Z423" s="200"/>
      <c r="AA423" s="200"/>
      <c r="AB423" s="200">
        <v>9</v>
      </c>
      <c r="AC423" s="200">
        <v>11</v>
      </c>
      <c r="AD423" s="200"/>
      <c r="AE423" s="200"/>
      <c r="AF423" s="62"/>
      <c r="AG423" s="55" t="s">
        <v>198</v>
      </c>
      <c r="AH423" s="308">
        <v>42647</v>
      </c>
      <c r="AI423" s="228">
        <v>59968.800000000003</v>
      </c>
      <c r="AJ423" s="57" t="s">
        <v>199</v>
      </c>
      <c r="AK423" s="308">
        <v>42772</v>
      </c>
      <c r="AL423" s="3">
        <v>188625.2</v>
      </c>
      <c r="AM423" s="55"/>
      <c r="AN423" s="55"/>
      <c r="AO423" s="55"/>
      <c r="AP423" s="306">
        <v>0</v>
      </c>
      <c r="AQ423" s="60">
        <f t="shared" si="65"/>
        <v>248594</v>
      </c>
      <c r="AR423" s="60">
        <f t="shared" si="64"/>
        <v>248594</v>
      </c>
      <c r="AS423" s="63">
        <f t="shared" si="71"/>
        <v>82.907778711596706</v>
      </c>
      <c r="AT423" s="60" t="s">
        <v>425</v>
      </c>
      <c r="AU423" s="64" t="s">
        <v>182</v>
      </c>
      <c r="AV423" s="53">
        <v>400</v>
      </c>
      <c r="AW423" s="53">
        <v>1.8</v>
      </c>
      <c r="AX423" s="53"/>
      <c r="AY423" s="53"/>
      <c r="AZ423" s="53"/>
      <c r="BA423" s="53"/>
      <c r="BB423" s="53"/>
      <c r="BC423" s="53"/>
      <c r="BD423" s="53"/>
      <c r="BE423" s="53"/>
      <c r="BF423" s="53"/>
      <c r="BG423" s="53"/>
      <c r="BH423" s="53"/>
      <c r="BI423" s="53"/>
      <c r="BJ423" s="53"/>
      <c r="BK423" s="53"/>
      <c r="BL423" s="53">
        <v>1</v>
      </c>
      <c r="BM423" s="53">
        <v>10</v>
      </c>
      <c r="BN423" s="53">
        <v>4</v>
      </c>
      <c r="BO423" s="53"/>
      <c r="BP423" s="53"/>
      <c r="BQ423" s="53"/>
      <c r="BR423" s="53"/>
    </row>
    <row r="424" spans="1:70" s="50" customFormat="1" ht="30">
      <c r="A424" s="53">
        <v>423</v>
      </c>
      <c r="B424" s="54" t="s">
        <v>11</v>
      </c>
      <c r="C424" s="53" t="s">
        <v>1312</v>
      </c>
      <c r="D424" s="200" t="s">
        <v>1764</v>
      </c>
      <c r="E424" s="66">
        <v>21451051</v>
      </c>
      <c r="F424" s="200" t="s">
        <v>1765</v>
      </c>
      <c r="G424" s="200" t="s">
        <v>1766</v>
      </c>
      <c r="H424" s="200" t="s">
        <v>1767</v>
      </c>
      <c r="I424" s="200">
        <v>9848439554</v>
      </c>
      <c r="J424" s="147" t="s">
        <v>317</v>
      </c>
      <c r="K424" s="147">
        <v>8</v>
      </c>
      <c r="L424" s="322" t="s">
        <v>1867</v>
      </c>
      <c r="M424" s="53" t="s">
        <v>1212</v>
      </c>
      <c r="N424" s="65">
        <v>1</v>
      </c>
      <c r="O424" s="198" t="s">
        <v>60</v>
      </c>
      <c r="P424" s="198" t="s">
        <v>60</v>
      </c>
      <c r="Q424" s="200" t="s">
        <v>9</v>
      </c>
      <c r="R424" s="57">
        <f t="shared" si="72"/>
        <v>478450</v>
      </c>
      <c r="S424" s="200">
        <v>299950</v>
      </c>
      <c r="T424" s="200">
        <v>299950</v>
      </c>
      <c r="U424" s="200"/>
      <c r="V424" s="200">
        <v>178500</v>
      </c>
      <c r="W424" s="61">
        <f t="shared" si="66"/>
        <v>14</v>
      </c>
      <c r="X424" s="61">
        <f t="shared" si="67"/>
        <v>0</v>
      </c>
      <c r="Y424" s="61">
        <f t="shared" si="68"/>
        <v>14</v>
      </c>
      <c r="Z424" s="3">
        <v>0</v>
      </c>
      <c r="AA424" s="3">
        <v>0</v>
      </c>
      <c r="AB424" s="3">
        <v>0</v>
      </c>
      <c r="AC424" s="3">
        <v>14</v>
      </c>
      <c r="AD424" s="3">
        <v>0</v>
      </c>
      <c r="AE424" s="3">
        <v>0</v>
      </c>
      <c r="AF424" s="62"/>
      <c r="AG424" s="55" t="s">
        <v>198</v>
      </c>
      <c r="AH424" s="308">
        <v>42684</v>
      </c>
      <c r="AI424" s="3">
        <v>59990</v>
      </c>
      <c r="AJ424" s="57" t="s">
        <v>199</v>
      </c>
      <c r="AK424" s="308">
        <v>42837</v>
      </c>
      <c r="AL424" s="3">
        <v>209260</v>
      </c>
      <c r="AM424" s="55"/>
      <c r="AN424" s="55"/>
      <c r="AO424" s="55"/>
      <c r="AP424" s="306">
        <v>0</v>
      </c>
      <c r="AQ424" s="60">
        <f t="shared" si="65"/>
        <v>269250</v>
      </c>
      <c r="AR424" s="60">
        <f t="shared" si="64"/>
        <v>269250</v>
      </c>
      <c r="AS424" s="63">
        <f t="shared" si="71"/>
        <v>89.764960826804469</v>
      </c>
      <c r="AT424" s="60" t="s">
        <v>425</v>
      </c>
      <c r="AU424" s="64" t="s">
        <v>182</v>
      </c>
      <c r="AV424" s="53">
        <v>450</v>
      </c>
      <c r="AW424" s="53">
        <v>1.8</v>
      </c>
      <c r="AX424" s="53"/>
      <c r="AY424" s="53"/>
      <c r="AZ424" s="53"/>
      <c r="BA424" s="53"/>
      <c r="BB424" s="53"/>
      <c r="BC424" s="53"/>
      <c r="BD424" s="53"/>
      <c r="BE424" s="53"/>
      <c r="BF424" s="53"/>
      <c r="BG424" s="53"/>
      <c r="BH424" s="53"/>
      <c r="BI424" s="53"/>
      <c r="BJ424" s="53"/>
      <c r="BK424" s="53"/>
      <c r="BL424" s="53">
        <v>1</v>
      </c>
      <c r="BM424" s="53">
        <v>10</v>
      </c>
      <c r="BN424" s="53">
        <v>4</v>
      </c>
      <c r="BO424" s="53"/>
      <c r="BP424" s="53"/>
      <c r="BQ424" s="53"/>
      <c r="BR424" s="53"/>
    </row>
    <row r="425" spans="1:70" s="50" customFormat="1" ht="30">
      <c r="A425" s="53">
        <v>424</v>
      </c>
      <c r="B425" s="54" t="s">
        <v>11</v>
      </c>
      <c r="C425" s="53" t="s">
        <v>1312</v>
      </c>
      <c r="D425" s="200" t="s">
        <v>1768</v>
      </c>
      <c r="E425" s="66">
        <v>21451052</v>
      </c>
      <c r="F425" s="200" t="s">
        <v>1769</v>
      </c>
      <c r="G425" s="200" t="s">
        <v>1770</v>
      </c>
      <c r="H425" s="200" t="s">
        <v>1771</v>
      </c>
      <c r="I425" s="200">
        <v>9848671372</v>
      </c>
      <c r="J425" s="147" t="s">
        <v>317</v>
      </c>
      <c r="K425" s="147">
        <v>8</v>
      </c>
      <c r="L425" s="322" t="s">
        <v>1867</v>
      </c>
      <c r="M425" s="53" t="s">
        <v>1212</v>
      </c>
      <c r="N425" s="65">
        <v>1</v>
      </c>
      <c r="O425" s="198" t="s">
        <v>60</v>
      </c>
      <c r="P425" s="198" t="s">
        <v>60</v>
      </c>
      <c r="Q425" s="200" t="s">
        <v>9</v>
      </c>
      <c r="R425" s="57">
        <f t="shared" si="72"/>
        <v>483550</v>
      </c>
      <c r="S425" s="200">
        <v>299810</v>
      </c>
      <c r="T425" s="200">
        <v>299810</v>
      </c>
      <c r="U425" s="200"/>
      <c r="V425" s="200">
        <v>183740</v>
      </c>
      <c r="W425" s="61">
        <f t="shared" si="66"/>
        <v>28</v>
      </c>
      <c r="X425" s="61">
        <f t="shared" si="67"/>
        <v>0</v>
      </c>
      <c r="Y425" s="61">
        <f t="shared" si="68"/>
        <v>28</v>
      </c>
      <c r="Z425" s="3">
        <v>0</v>
      </c>
      <c r="AA425" s="3">
        <v>0</v>
      </c>
      <c r="AB425" s="3">
        <v>0</v>
      </c>
      <c r="AC425" s="3">
        <v>23</v>
      </c>
      <c r="AD425" s="3">
        <v>0</v>
      </c>
      <c r="AE425" s="3">
        <v>5</v>
      </c>
      <c r="AF425" s="62"/>
      <c r="AG425" s="55" t="s">
        <v>198</v>
      </c>
      <c r="AH425" s="308">
        <v>42684</v>
      </c>
      <c r="AI425" s="3">
        <v>59962</v>
      </c>
      <c r="AJ425" s="57"/>
      <c r="AK425" s="57"/>
      <c r="AL425" s="57"/>
      <c r="AM425" s="55"/>
      <c r="AN425" s="55"/>
      <c r="AO425" s="55"/>
      <c r="AP425" s="306">
        <v>0</v>
      </c>
      <c r="AQ425" s="60">
        <f t="shared" si="65"/>
        <v>59962</v>
      </c>
      <c r="AR425" s="60">
        <f t="shared" si="64"/>
        <v>59962</v>
      </c>
      <c r="AS425" s="63">
        <f t="shared" si="71"/>
        <v>20</v>
      </c>
      <c r="AT425" s="60" t="s">
        <v>425</v>
      </c>
      <c r="AU425" s="64" t="s">
        <v>182</v>
      </c>
      <c r="AV425" s="53">
        <v>400</v>
      </c>
      <c r="AW425" s="53">
        <v>1.6</v>
      </c>
      <c r="AX425" s="53"/>
      <c r="AY425" s="53"/>
      <c r="AZ425" s="53"/>
      <c r="BA425" s="53"/>
      <c r="BB425" s="53"/>
      <c r="BC425" s="53"/>
      <c r="BD425" s="53"/>
      <c r="BE425" s="53"/>
      <c r="BF425" s="53"/>
      <c r="BG425" s="53"/>
      <c r="BH425" s="53"/>
      <c r="BI425" s="53"/>
      <c r="BJ425" s="53"/>
      <c r="BK425" s="53"/>
      <c r="BL425" s="53">
        <v>1</v>
      </c>
      <c r="BM425" s="53">
        <v>12</v>
      </c>
      <c r="BN425" s="53">
        <v>6</v>
      </c>
      <c r="BO425" s="53"/>
      <c r="BP425" s="53"/>
      <c r="BQ425" s="53"/>
      <c r="BR425" s="53"/>
    </row>
    <row r="426" spans="1:70" s="50" customFormat="1" ht="30">
      <c r="A426" s="53">
        <v>425</v>
      </c>
      <c r="B426" s="54" t="s">
        <v>11</v>
      </c>
      <c r="C426" s="53" t="s">
        <v>1312</v>
      </c>
      <c r="D426" s="200" t="s">
        <v>1772</v>
      </c>
      <c r="E426" s="66">
        <v>21451053</v>
      </c>
      <c r="F426" s="200" t="s">
        <v>1773</v>
      </c>
      <c r="G426" s="200" t="s">
        <v>1774</v>
      </c>
      <c r="H426" s="200" t="s">
        <v>1775</v>
      </c>
      <c r="I426" s="200">
        <v>9848596533</v>
      </c>
      <c r="J426" s="147" t="s">
        <v>2409</v>
      </c>
      <c r="K426" s="147">
        <v>8</v>
      </c>
      <c r="L426" s="322" t="s">
        <v>1867</v>
      </c>
      <c r="M426" s="53" t="s">
        <v>1212</v>
      </c>
      <c r="N426" s="65">
        <v>1</v>
      </c>
      <c r="O426" s="198" t="s">
        <v>60</v>
      </c>
      <c r="P426" s="198" t="s">
        <v>60</v>
      </c>
      <c r="Q426" s="200" t="s">
        <v>9</v>
      </c>
      <c r="R426" s="57">
        <f t="shared" si="72"/>
        <v>491200</v>
      </c>
      <c r="S426" s="200">
        <v>296090</v>
      </c>
      <c r="T426" s="200">
        <v>296090</v>
      </c>
      <c r="U426" s="200"/>
      <c r="V426" s="200">
        <v>195110</v>
      </c>
      <c r="W426" s="61">
        <f t="shared" si="66"/>
        <v>29</v>
      </c>
      <c r="X426" s="61">
        <f t="shared" si="67"/>
        <v>0</v>
      </c>
      <c r="Y426" s="61">
        <f t="shared" si="68"/>
        <v>29</v>
      </c>
      <c r="Z426" s="3">
        <v>0</v>
      </c>
      <c r="AA426" s="3">
        <v>0</v>
      </c>
      <c r="AB426" s="3">
        <v>0</v>
      </c>
      <c r="AC426" s="3">
        <v>5</v>
      </c>
      <c r="AD426" s="3">
        <v>0</v>
      </c>
      <c r="AE426" s="3">
        <v>24</v>
      </c>
      <c r="AF426" s="62"/>
      <c r="AG426" s="55" t="s">
        <v>198</v>
      </c>
      <c r="AH426" s="308">
        <v>42684</v>
      </c>
      <c r="AI426" s="3">
        <v>59218</v>
      </c>
      <c r="AJ426" s="57" t="s">
        <v>199</v>
      </c>
      <c r="AK426" s="308">
        <v>42801</v>
      </c>
      <c r="AL426" s="3">
        <v>176947</v>
      </c>
      <c r="AM426" s="55"/>
      <c r="AN426" s="55"/>
      <c r="AO426" s="55"/>
      <c r="AP426" s="306">
        <v>0</v>
      </c>
      <c r="AQ426" s="60">
        <f t="shared" si="65"/>
        <v>236165</v>
      </c>
      <c r="AR426" s="60">
        <f t="shared" si="64"/>
        <v>236165</v>
      </c>
      <c r="AS426" s="63">
        <f t="shared" si="71"/>
        <v>79.76122125029552</v>
      </c>
      <c r="AT426" s="60" t="s">
        <v>425</v>
      </c>
      <c r="AU426" s="64" t="s">
        <v>182</v>
      </c>
      <c r="AV426" s="53">
        <v>400</v>
      </c>
      <c r="AW426" s="53">
        <v>1.6</v>
      </c>
      <c r="AX426" s="53"/>
      <c r="AY426" s="53"/>
      <c r="AZ426" s="53"/>
      <c r="BA426" s="53"/>
      <c r="BB426" s="53"/>
      <c r="BC426" s="53"/>
      <c r="BD426" s="53"/>
      <c r="BE426" s="53"/>
      <c r="BF426" s="53"/>
      <c r="BG426" s="53"/>
      <c r="BH426" s="53"/>
      <c r="BI426" s="53"/>
      <c r="BJ426" s="53"/>
      <c r="BK426" s="53"/>
      <c r="BL426" s="53">
        <v>1</v>
      </c>
      <c r="BM426" s="53">
        <v>10</v>
      </c>
      <c r="BN426" s="53">
        <v>5</v>
      </c>
      <c r="BO426" s="53"/>
      <c r="BP426" s="53"/>
      <c r="BQ426" s="53"/>
      <c r="BR426" s="53"/>
    </row>
    <row r="427" spans="1:70" s="50" customFormat="1" ht="30">
      <c r="A427" s="53">
        <v>426</v>
      </c>
      <c r="B427" s="54" t="s">
        <v>11</v>
      </c>
      <c r="C427" s="53" t="s">
        <v>1312</v>
      </c>
      <c r="D427" s="200" t="s">
        <v>1776</v>
      </c>
      <c r="E427" s="66">
        <v>21451054</v>
      </c>
      <c r="F427" s="200" t="s">
        <v>1777</v>
      </c>
      <c r="G427" s="200" t="s">
        <v>1778</v>
      </c>
      <c r="H427" s="200" t="s">
        <v>1779</v>
      </c>
      <c r="I427" s="200">
        <v>9800665079</v>
      </c>
      <c r="J427" s="147" t="s">
        <v>2386</v>
      </c>
      <c r="K427" s="147">
        <v>8</v>
      </c>
      <c r="L427" s="322" t="s">
        <v>1867</v>
      </c>
      <c r="M427" s="53" t="s">
        <v>1212</v>
      </c>
      <c r="N427" s="65">
        <v>1</v>
      </c>
      <c r="O427" s="198" t="s">
        <v>60</v>
      </c>
      <c r="P427" s="198" t="s">
        <v>60</v>
      </c>
      <c r="Q427" s="200" t="s">
        <v>9</v>
      </c>
      <c r="R427" s="57">
        <f t="shared" si="72"/>
        <v>479550</v>
      </c>
      <c r="S427" s="200">
        <v>295810</v>
      </c>
      <c r="T427" s="200">
        <v>295810</v>
      </c>
      <c r="U427" s="200"/>
      <c r="V427" s="200">
        <v>183740</v>
      </c>
      <c r="W427" s="61">
        <f t="shared" si="66"/>
        <v>15</v>
      </c>
      <c r="X427" s="61">
        <f t="shared" si="67"/>
        <v>0</v>
      </c>
      <c r="Y427" s="61">
        <f t="shared" si="68"/>
        <v>15</v>
      </c>
      <c r="Z427" s="3">
        <v>0</v>
      </c>
      <c r="AA427" s="3">
        <v>0</v>
      </c>
      <c r="AB427" s="3">
        <v>0</v>
      </c>
      <c r="AC427" s="3">
        <v>15</v>
      </c>
      <c r="AD427" s="3">
        <v>0</v>
      </c>
      <c r="AE427" s="3">
        <v>0</v>
      </c>
      <c r="AF427" s="62"/>
      <c r="AG427" s="55" t="s">
        <v>198</v>
      </c>
      <c r="AH427" s="308">
        <v>42684</v>
      </c>
      <c r="AI427" s="3">
        <v>59162</v>
      </c>
      <c r="AJ427" s="57" t="s">
        <v>199</v>
      </c>
      <c r="AK427" s="308">
        <v>42801</v>
      </c>
      <c r="AL427" s="3">
        <v>165723</v>
      </c>
      <c r="AM427" s="55"/>
      <c r="AN427" s="55"/>
      <c r="AO427" s="55"/>
      <c r="AP427" s="306">
        <v>0</v>
      </c>
      <c r="AQ427" s="60">
        <f t="shared" si="65"/>
        <v>224885</v>
      </c>
      <c r="AR427" s="60">
        <f t="shared" si="64"/>
        <v>224885</v>
      </c>
      <c r="AS427" s="63">
        <f t="shared" si="71"/>
        <v>76.023461005375069</v>
      </c>
      <c r="AT427" s="60" t="s">
        <v>425</v>
      </c>
      <c r="AU427" s="64" t="s">
        <v>182</v>
      </c>
      <c r="AV427" s="53">
        <v>400</v>
      </c>
      <c r="AW427" s="53">
        <v>1.6</v>
      </c>
      <c r="AX427" s="53"/>
      <c r="AY427" s="53"/>
      <c r="AZ427" s="53"/>
      <c r="BA427" s="53"/>
      <c r="BB427" s="53"/>
      <c r="BC427" s="53"/>
      <c r="BD427" s="53"/>
      <c r="BE427" s="53"/>
      <c r="BF427" s="53"/>
      <c r="BG427" s="53"/>
      <c r="BH427" s="53"/>
      <c r="BI427" s="53"/>
      <c r="BJ427" s="53"/>
      <c r="BK427" s="53"/>
      <c r="BL427" s="53">
        <v>1</v>
      </c>
      <c r="BM427" s="53">
        <v>10</v>
      </c>
      <c r="BN427" s="53">
        <v>4</v>
      </c>
      <c r="BO427" s="53"/>
      <c r="BP427" s="53"/>
      <c r="BQ427" s="53"/>
      <c r="BR427" s="53"/>
    </row>
    <row r="428" spans="1:70" s="50" customFormat="1" ht="30">
      <c r="A428" s="53">
        <v>427</v>
      </c>
      <c r="B428" s="54" t="s">
        <v>11</v>
      </c>
      <c r="C428" s="53" t="s">
        <v>1312</v>
      </c>
      <c r="D428" s="200" t="s">
        <v>1780</v>
      </c>
      <c r="E428" s="66">
        <v>21451055</v>
      </c>
      <c r="F428" s="200" t="s">
        <v>1781</v>
      </c>
      <c r="G428" s="200" t="s">
        <v>1782</v>
      </c>
      <c r="H428" s="200" t="s">
        <v>1783</v>
      </c>
      <c r="I428" s="200">
        <v>9811650396</v>
      </c>
      <c r="J428" s="147" t="s">
        <v>2386</v>
      </c>
      <c r="K428" s="147">
        <v>8</v>
      </c>
      <c r="L428" s="322" t="s">
        <v>1867</v>
      </c>
      <c r="M428" s="53" t="s">
        <v>1212</v>
      </c>
      <c r="N428" s="65">
        <v>1</v>
      </c>
      <c r="O428" s="198" t="s">
        <v>60</v>
      </c>
      <c r="P428" s="198" t="s">
        <v>60</v>
      </c>
      <c r="Q428" s="200" t="s">
        <v>9</v>
      </c>
      <c r="R428" s="57">
        <f t="shared" si="72"/>
        <v>470810</v>
      </c>
      <c r="S428" s="200">
        <v>296110</v>
      </c>
      <c r="T428" s="200">
        <v>296110</v>
      </c>
      <c r="U428" s="200"/>
      <c r="V428" s="200">
        <v>174700</v>
      </c>
      <c r="W428" s="61">
        <f t="shared" si="66"/>
        <v>30</v>
      </c>
      <c r="X428" s="61">
        <f t="shared" si="67"/>
        <v>0</v>
      </c>
      <c r="Y428" s="61">
        <f t="shared" si="68"/>
        <v>30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30</v>
      </c>
      <c r="AF428" s="62"/>
      <c r="AG428" s="55" t="s">
        <v>198</v>
      </c>
      <c r="AH428" s="308">
        <v>42684</v>
      </c>
      <c r="AI428" s="3">
        <v>59222</v>
      </c>
      <c r="AJ428" s="57" t="s">
        <v>199</v>
      </c>
      <c r="AK428" s="308">
        <v>42801</v>
      </c>
      <c r="AL428" s="3">
        <v>182253</v>
      </c>
      <c r="AM428" s="55"/>
      <c r="AN428" s="55"/>
      <c r="AO428" s="55"/>
      <c r="AP428" s="306">
        <v>0</v>
      </c>
      <c r="AQ428" s="60">
        <f t="shared" si="65"/>
        <v>241475</v>
      </c>
      <c r="AR428" s="60">
        <f t="shared" si="64"/>
        <v>241475</v>
      </c>
      <c r="AS428" s="63">
        <f t="shared" si="71"/>
        <v>81.549086488129404</v>
      </c>
      <c r="AT428" s="60" t="s">
        <v>425</v>
      </c>
      <c r="AU428" s="64" t="s">
        <v>182</v>
      </c>
      <c r="AV428" s="53">
        <v>380</v>
      </c>
      <c r="AW428" s="53">
        <v>1.71</v>
      </c>
      <c r="AX428" s="53"/>
      <c r="AY428" s="53"/>
      <c r="AZ428" s="53"/>
      <c r="BA428" s="53"/>
      <c r="BB428" s="53"/>
      <c r="BC428" s="53"/>
      <c r="BD428" s="53"/>
      <c r="BE428" s="53"/>
      <c r="BF428" s="53"/>
      <c r="BG428" s="53"/>
      <c r="BH428" s="53"/>
      <c r="BI428" s="53"/>
      <c r="BJ428" s="53"/>
      <c r="BK428" s="53"/>
      <c r="BL428" s="53">
        <v>1</v>
      </c>
      <c r="BM428" s="53">
        <v>8</v>
      </c>
      <c r="BN428" s="53">
        <v>4</v>
      </c>
      <c r="BO428" s="53"/>
      <c r="BP428" s="53"/>
      <c r="BQ428" s="53"/>
      <c r="BR428" s="53"/>
    </row>
    <row r="429" spans="1:70" s="50" customFormat="1" ht="30">
      <c r="A429" s="53">
        <v>428</v>
      </c>
      <c r="B429" s="54" t="s">
        <v>11</v>
      </c>
      <c r="C429" s="53" t="s">
        <v>1312</v>
      </c>
      <c r="D429" s="200" t="s">
        <v>1784</v>
      </c>
      <c r="E429" s="66">
        <v>21451056</v>
      </c>
      <c r="F429" s="200" t="s">
        <v>1785</v>
      </c>
      <c r="G429" s="200" t="s">
        <v>1786</v>
      </c>
      <c r="H429" s="200" t="s">
        <v>1787</v>
      </c>
      <c r="I429" s="200">
        <v>9868565060</v>
      </c>
      <c r="J429" s="147" t="s">
        <v>2387</v>
      </c>
      <c r="K429" s="147">
        <v>8</v>
      </c>
      <c r="L429" s="322" t="s">
        <v>1867</v>
      </c>
      <c r="M429" s="53" t="s">
        <v>1212</v>
      </c>
      <c r="N429" s="65">
        <v>1</v>
      </c>
      <c r="O429" s="198" t="s">
        <v>60</v>
      </c>
      <c r="P429" s="198" t="s">
        <v>60</v>
      </c>
      <c r="Q429" s="200" t="s">
        <v>9</v>
      </c>
      <c r="R429" s="57">
        <f t="shared" si="72"/>
        <v>483550</v>
      </c>
      <c r="S429" s="200">
        <v>299810</v>
      </c>
      <c r="T429" s="200">
        <v>299810</v>
      </c>
      <c r="U429" s="200"/>
      <c r="V429" s="200">
        <v>183740</v>
      </c>
      <c r="W429" s="61">
        <f t="shared" si="66"/>
        <v>22</v>
      </c>
      <c r="X429" s="61">
        <f t="shared" si="67"/>
        <v>0</v>
      </c>
      <c r="Y429" s="61">
        <f t="shared" si="68"/>
        <v>22</v>
      </c>
      <c r="Z429" s="3">
        <v>0</v>
      </c>
      <c r="AA429" s="3">
        <v>4</v>
      </c>
      <c r="AB429" s="3">
        <v>0</v>
      </c>
      <c r="AC429" s="3">
        <v>5</v>
      </c>
      <c r="AD429" s="3">
        <v>0</v>
      </c>
      <c r="AE429" s="3">
        <v>13</v>
      </c>
      <c r="AF429" s="62"/>
      <c r="AG429" s="55" t="s">
        <v>198</v>
      </c>
      <c r="AH429" s="308">
        <v>42684</v>
      </c>
      <c r="AI429" s="3">
        <v>59962</v>
      </c>
      <c r="AJ429" s="57" t="s">
        <v>199</v>
      </c>
      <c r="AK429" s="308">
        <v>42799</v>
      </c>
      <c r="AL429" s="3">
        <v>174273</v>
      </c>
      <c r="AM429" s="55"/>
      <c r="AN429" s="55"/>
      <c r="AO429" s="55"/>
      <c r="AP429" s="306">
        <v>0</v>
      </c>
      <c r="AQ429" s="60">
        <f t="shared" si="65"/>
        <v>234235</v>
      </c>
      <c r="AR429" s="60">
        <f t="shared" si="64"/>
        <v>234235</v>
      </c>
      <c r="AS429" s="63">
        <f t="shared" si="71"/>
        <v>78.127814282378836</v>
      </c>
      <c r="AT429" s="60" t="s">
        <v>425</v>
      </c>
      <c r="AU429" s="64" t="s">
        <v>182</v>
      </c>
      <c r="AV429" s="53">
        <v>400</v>
      </c>
      <c r="AW429" s="53">
        <v>1.8</v>
      </c>
      <c r="AX429" s="53"/>
      <c r="AY429" s="53"/>
      <c r="AZ429" s="53"/>
      <c r="BA429" s="53"/>
      <c r="BB429" s="53"/>
      <c r="BC429" s="53"/>
      <c r="BD429" s="53"/>
      <c r="BE429" s="53"/>
      <c r="BF429" s="53"/>
      <c r="BG429" s="53"/>
      <c r="BH429" s="53"/>
      <c r="BI429" s="53"/>
      <c r="BJ429" s="53"/>
      <c r="BK429" s="53"/>
      <c r="BL429" s="53">
        <v>1</v>
      </c>
      <c r="BM429" s="53">
        <v>8</v>
      </c>
      <c r="BN429" s="53">
        <v>5</v>
      </c>
      <c r="BO429" s="53"/>
      <c r="BP429" s="53"/>
      <c r="BQ429" s="53"/>
      <c r="BR429" s="53"/>
    </row>
    <row r="430" spans="1:70" s="50" customFormat="1" ht="30">
      <c r="A430" s="53">
        <v>429</v>
      </c>
      <c r="B430" s="54" t="s">
        <v>11</v>
      </c>
      <c r="C430" s="53" t="s">
        <v>1312</v>
      </c>
      <c r="D430" s="200" t="s">
        <v>1788</v>
      </c>
      <c r="E430" s="66">
        <v>21451057</v>
      </c>
      <c r="F430" s="200" t="s">
        <v>1789</v>
      </c>
      <c r="G430" s="200" t="s">
        <v>1790</v>
      </c>
      <c r="H430" s="200" t="s">
        <v>1791</v>
      </c>
      <c r="I430" s="200">
        <v>9848403403</v>
      </c>
      <c r="J430" s="147" t="s">
        <v>2386</v>
      </c>
      <c r="K430" s="147">
        <v>8</v>
      </c>
      <c r="L430" s="322" t="s">
        <v>1867</v>
      </c>
      <c r="M430" s="53" t="s">
        <v>1212</v>
      </c>
      <c r="N430" s="65">
        <v>1</v>
      </c>
      <c r="O430" s="198" t="s">
        <v>60</v>
      </c>
      <c r="P430" s="198" t="s">
        <v>60</v>
      </c>
      <c r="Q430" s="200" t="s">
        <v>9</v>
      </c>
      <c r="R430" s="57">
        <f t="shared" si="72"/>
        <v>487900</v>
      </c>
      <c r="S430" s="200">
        <v>296068</v>
      </c>
      <c r="T430" s="200">
        <v>296068</v>
      </c>
      <c r="U430" s="200"/>
      <c r="V430" s="200">
        <v>191832</v>
      </c>
      <c r="W430" s="61">
        <f t="shared" si="66"/>
        <v>24</v>
      </c>
      <c r="X430" s="61">
        <f t="shared" si="67"/>
        <v>0</v>
      </c>
      <c r="Y430" s="61">
        <f t="shared" si="68"/>
        <v>24</v>
      </c>
      <c r="Z430" s="3">
        <v>0</v>
      </c>
      <c r="AA430" s="3">
        <v>4</v>
      </c>
      <c r="AB430" s="3">
        <v>0</v>
      </c>
      <c r="AC430" s="3">
        <v>0</v>
      </c>
      <c r="AD430" s="3">
        <v>0</v>
      </c>
      <c r="AE430" s="3">
        <v>20</v>
      </c>
      <c r="AF430" s="62"/>
      <c r="AG430" s="55" t="s">
        <v>198</v>
      </c>
      <c r="AH430" s="308">
        <v>42684</v>
      </c>
      <c r="AI430" s="3">
        <v>59162</v>
      </c>
      <c r="AJ430" s="57" t="s">
        <v>199</v>
      </c>
      <c r="AK430" s="308">
        <v>42801</v>
      </c>
      <c r="AL430" s="3">
        <v>174981</v>
      </c>
      <c r="AM430" s="55"/>
      <c r="AN430" s="55"/>
      <c r="AO430" s="55"/>
      <c r="AP430" s="306">
        <v>0</v>
      </c>
      <c r="AQ430" s="60">
        <f t="shared" si="65"/>
        <v>234143</v>
      </c>
      <c r="AR430" s="60">
        <f t="shared" si="64"/>
        <v>234143</v>
      </c>
      <c r="AS430" s="63">
        <f t="shared" si="71"/>
        <v>79.084196873691184</v>
      </c>
      <c r="AT430" s="60" t="s">
        <v>425</v>
      </c>
      <c r="AU430" s="64" t="s">
        <v>182</v>
      </c>
      <c r="AV430" s="53">
        <v>400</v>
      </c>
      <c r="AW430" s="53">
        <v>1.6</v>
      </c>
      <c r="AX430" s="53"/>
      <c r="AY430" s="53"/>
      <c r="AZ430" s="53"/>
      <c r="BA430" s="53"/>
      <c r="BB430" s="53"/>
      <c r="BC430" s="53"/>
      <c r="BD430" s="53"/>
      <c r="BE430" s="53"/>
      <c r="BF430" s="53"/>
      <c r="BG430" s="53"/>
      <c r="BH430" s="53"/>
      <c r="BI430" s="53"/>
      <c r="BJ430" s="53"/>
      <c r="BK430" s="53"/>
      <c r="BL430" s="53">
        <v>1</v>
      </c>
      <c r="BM430" s="53">
        <v>6</v>
      </c>
      <c r="BN430" s="53">
        <v>5</v>
      </c>
      <c r="BO430" s="53"/>
      <c r="BP430" s="53"/>
      <c r="BQ430" s="53"/>
      <c r="BR430" s="53"/>
    </row>
    <row r="431" spans="1:70" s="50" customFormat="1" ht="30">
      <c r="A431" s="53">
        <v>430</v>
      </c>
      <c r="B431" s="54" t="s">
        <v>11</v>
      </c>
      <c r="C431" s="53" t="s">
        <v>1312</v>
      </c>
      <c r="D431" s="200" t="s">
        <v>1792</v>
      </c>
      <c r="E431" s="66">
        <v>21451058</v>
      </c>
      <c r="F431" s="200" t="s">
        <v>1793</v>
      </c>
      <c r="G431" s="200" t="s">
        <v>1794</v>
      </c>
      <c r="H431" s="200" t="s">
        <v>1795</v>
      </c>
      <c r="I431" s="200">
        <v>9811675732</v>
      </c>
      <c r="J431" s="147" t="s">
        <v>2386</v>
      </c>
      <c r="K431" s="147">
        <v>8</v>
      </c>
      <c r="L431" s="322" t="s">
        <v>1867</v>
      </c>
      <c r="M431" s="53" t="s">
        <v>1212</v>
      </c>
      <c r="N431" s="65">
        <v>1</v>
      </c>
      <c r="O431" s="198" t="s">
        <v>60</v>
      </c>
      <c r="P431" s="198" t="s">
        <v>60</v>
      </c>
      <c r="Q431" s="200" t="s">
        <v>9</v>
      </c>
      <c r="R431" s="57">
        <f t="shared" si="72"/>
        <v>483450</v>
      </c>
      <c r="S431" s="200">
        <v>296080</v>
      </c>
      <c r="T431" s="200">
        <v>296080</v>
      </c>
      <c r="U431" s="200"/>
      <c r="V431" s="200">
        <v>187370</v>
      </c>
      <c r="W431" s="61">
        <f t="shared" si="66"/>
        <v>21</v>
      </c>
      <c r="X431" s="61">
        <f t="shared" si="67"/>
        <v>0</v>
      </c>
      <c r="Y431" s="61">
        <f t="shared" si="68"/>
        <v>21</v>
      </c>
      <c r="Z431" s="3">
        <v>0</v>
      </c>
      <c r="AA431" s="3">
        <v>21</v>
      </c>
      <c r="AB431" s="3">
        <v>0</v>
      </c>
      <c r="AC431" s="3">
        <v>0</v>
      </c>
      <c r="AD431" s="3">
        <v>0</v>
      </c>
      <c r="AE431" s="3">
        <v>0</v>
      </c>
      <c r="AF431" s="62"/>
      <c r="AG431" s="55" t="s">
        <v>198</v>
      </c>
      <c r="AH431" s="308">
        <v>42684</v>
      </c>
      <c r="AI431" s="3">
        <v>59216</v>
      </c>
      <c r="AJ431" s="57" t="s">
        <v>199</v>
      </c>
      <c r="AK431" s="308">
        <v>42801</v>
      </c>
      <c r="AL431" s="3">
        <v>180289</v>
      </c>
      <c r="AM431" s="55"/>
      <c r="AN431" s="55"/>
      <c r="AO431" s="55"/>
      <c r="AP431" s="306">
        <v>0</v>
      </c>
      <c r="AQ431" s="60">
        <f t="shared" si="65"/>
        <v>239505</v>
      </c>
      <c r="AR431" s="60">
        <f t="shared" si="64"/>
        <v>239505</v>
      </c>
      <c r="AS431" s="63">
        <f t="shared" si="71"/>
        <v>80.891988651715749</v>
      </c>
      <c r="AT431" s="60" t="s">
        <v>425</v>
      </c>
      <c r="AU431" s="64" t="s">
        <v>182</v>
      </c>
      <c r="AV431" s="53">
        <v>400</v>
      </c>
      <c r="AW431" s="53">
        <v>1.8</v>
      </c>
      <c r="AX431" s="53"/>
      <c r="AY431" s="53"/>
      <c r="AZ431" s="53"/>
      <c r="BA431" s="53"/>
      <c r="BB431" s="53"/>
      <c r="BC431" s="53"/>
      <c r="BD431" s="53"/>
      <c r="BE431" s="53"/>
      <c r="BF431" s="53"/>
      <c r="BG431" s="53"/>
      <c r="BH431" s="53"/>
      <c r="BI431" s="53"/>
      <c r="BJ431" s="53"/>
      <c r="BK431" s="53"/>
      <c r="BL431" s="53">
        <v>1</v>
      </c>
      <c r="BM431" s="53">
        <v>7</v>
      </c>
      <c r="BN431" s="53">
        <v>4</v>
      </c>
      <c r="BO431" s="53"/>
      <c r="BP431" s="53"/>
      <c r="BQ431" s="53"/>
      <c r="BR431" s="53"/>
    </row>
    <row r="432" spans="1:70" s="50" customFormat="1" ht="30">
      <c r="A432" s="53">
        <v>431</v>
      </c>
      <c r="B432" s="54" t="s">
        <v>11</v>
      </c>
      <c r="C432" s="53" t="s">
        <v>1312</v>
      </c>
      <c r="D432" s="200" t="s">
        <v>1796</v>
      </c>
      <c r="E432" s="66">
        <v>21451059</v>
      </c>
      <c r="F432" s="200" t="s">
        <v>1797</v>
      </c>
      <c r="G432" s="200" t="s">
        <v>1798</v>
      </c>
      <c r="H432" s="200" t="s">
        <v>1799</v>
      </c>
      <c r="I432" s="200">
        <v>9800667785</v>
      </c>
      <c r="J432" s="147" t="s">
        <v>2386</v>
      </c>
      <c r="K432" s="147">
        <v>8</v>
      </c>
      <c r="L432" s="322" t="s">
        <v>1867</v>
      </c>
      <c r="M432" s="53" t="s">
        <v>1212</v>
      </c>
      <c r="N432" s="65">
        <v>1</v>
      </c>
      <c r="O432" s="198" t="s">
        <v>60</v>
      </c>
      <c r="P432" s="198" t="s">
        <v>60</v>
      </c>
      <c r="Q432" s="200" t="s">
        <v>9</v>
      </c>
      <c r="R432" s="57">
        <f t="shared" si="72"/>
        <v>482000</v>
      </c>
      <c r="S432" s="200">
        <v>296100</v>
      </c>
      <c r="T432" s="200">
        <v>296100</v>
      </c>
      <c r="U432" s="200"/>
      <c r="V432" s="200">
        <v>185900</v>
      </c>
      <c r="W432" s="61">
        <f t="shared" si="66"/>
        <v>25</v>
      </c>
      <c r="X432" s="61">
        <f t="shared" si="67"/>
        <v>0</v>
      </c>
      <c r="Y432" s="61">
        <f t="shared" si="68"/>
        <v>25</v>
      </c>
      <c r="Z432" s="3">
        <v>0</v>
      </c>
      <c r="AA432" s="3">
        <v>1</v>
      </c>
      <c r="AB432" s="3">
        <v>0</v>
      </c>
      <c r="AC432" s="3">
        <v>23</v>
      </c>
      <c r="AD432" s="3">
        <v>0</v>
      </c>
      <c r="AE432" s="3">
        <v>1</v>
      </c>
      <c r="AF432" s="62"/>
      <c r="AG432" s="55" t="s">
        <v>198</v>
      </c>
      <c r="AH432" s="308">
        <v>42684</v>
      </c>
      <c r="AI432" s="3">
        <v>59220</v>
      </c>
      <c r="AJ432" s="57" t="s">
        <v>199</v>
      </c>
      <c r="AK432" s="308">
        <v>42801</v>
      </c>
      <c r="AL432" s="3">
        <v>179755</v>
      </c>
      <c r="AM432" s="55"/>
      <c r="AN432" s="55"/>
      <c r="AO432" s="55"/>
      <c r="AP432" s="306">
        <v>0</v>
      </c>
      <c r="AQ432" s="60">
        <f t="shared" si="65"/>
        <v>238975</v>
      </c>
      <c r="AR432" s="60">
        <f t="shared" si="64"/>
        <v>238975</v>
      </c>
      <c r="AS432" s="63">
        <f t="shared" si="71"/>
        <v>80.707531239446126</v>
      </c>
      <c r="AT432" s="60" t="s">
        <v>425</v>
      </c>
      <c r="AU432" s="64" t="s">
        <v>182</v>
      </c>
      <c r="AV432" s="53">
        <v>400</v>
      </c>
      <c r="AW432" s="53">
        <v>1.8</v>
      </c>
      <c r="AX432" s="53"/>
      <c r="AY432" s="53"/>
      <c r="AZ432" s="53"/>
      <c r="BA432" s="53"/>
      <c r="BB432" s="53"/>
      <c r="BC432" s="53"/>
      <c r="BD432" s="53"/>
      <c r="BE432" s="53"/>
      <c r="BF432" s="53"/>
      <c r="BG432" s="53"/>
      <c r="BH432" s="53"/>
      <c r="BI432" s="53"/>
      <c r="BJ432" s="53"/>
      <c r="BK432" s="53"/>
      <c r="BL432" s="53">
        <v>1</v>
      </c>
      <c r="BM432" s="53">
        <v>10</v>
      </c>
      <c r="BN432" s="53">
        <v>4</v>
      </c>
      <c r="BO432" s="53"/>
      <c r="BP432" s="53"/>
      <c r="BQ432" s="53"/>
      <c r="BR432" s="53"/>
    </row>
    <row r="433" spans="1:70" s="50" customFormat="1" ht="30">
      <c r="A433" s="53">
        <v>432</v>
      </c>
      <c r="B433" s="54" t="s">
        <v>11</v>
      </c>
      <c r="C433" s="53" t="s">
        <v>1312</v>
      </c>
      <c r="D433" s="200" t="s">
        <v>1800</v>
      </c>
      <c r="E433" s="66">
        <v>21451060</v>
      </c>
      <c r="F433" s="200" t="s">
        <v>1801</v>
      </c>
      <c r="G433" s="200" t="s">
        <v>1802</v>
      </c>
      <c r="H433" s="200" t="s">
        <v>1803</v>
      </c>
      <c r="I433" s="200">
        <v>9868551003</v>
      </c>
      <c r="J433" s="147" t="s">
        <v>2386</v>
      </c>
      <c r="K433" s="147">
        <v>8</v>
      </c>
      <c r="L433" s="322" t="s">
        <v>1867</v>
      </c>
      <c r="M433" s="53" t="s">
        <v>1212</v>
      </c>
      <c r="N433" s="65">
        <v>1</v>
      </c>
      <c r="O433" s="198" t="s">
        <v>60</v>
      </c>
      <c r="P433" s="198" t="s">
        <v>60</v>
      </c>
      <c r="Q433" s="200" t="s">
        <v>9</v>
      </c>
      <c r="R433" s="57">
        <f t="shared" si="72"/>
        <v>483450</v>
      </c>
      <c r="S433" s="200">
        <v>296080</v>
      </c>
      <c r="T433" s="200">
        <v>296080</v>
      </c>
      <c r="U433" s="200"/>
      <c r="V433" s="200">
        <v>187370</v>
      </c>
      <c r="W433" s="61">
        <f t="shared" si="66"/>
        <v>27</v>
      </c>
      <c r="X433" s="61">
        <f t="shared" si="67"/>
        <v>0</v>
      </c>
      <c r="Y433" s="61">
        <f t="shared" si="68"/>
        <v>27</v>
      </c>
      <c r="Z433" s="3">
        <v>0</v>
      </c>
      <c r="AA433" s="3">
        <v>1</v>
      </c>
      <c r="AB433" s="3">
        <v>0</v>
      </c>
      <c r="AC433" s="3">
        <v>0</v>
      </c>
      <c r="AD433" s="3">
        <v>0</v>
      </c>
      <c r="AE433" s="3">
        <v>26</v>
      </c>
      <c r="AF433" s="62"/>
      <c r="AG433" s="55" t="s">
        <v>198</v>
      </c>
      <c r="AH433" s="308">
        <v>42684</v>
      </c>
      <c r="AI433" s="3">
        <v>59216</v>
      </c>
      <c r="AJ433" s="57" t="s">
        <v>199</v>
      </c>
      <c r="AK433" s="308">
        <v>42801</v>
      </c>
      <c r="AL433" s="3">
        <v>178189</v>
      </c>
      <c r="AM433" s="55"/>
      <c r="AN433" s="55"/>
      <c r="AO433" s="55"/>
      <c r="AP433" s="306">
        <v>0</v>
      </c>
      <c r="AQ433" s="60">
        <f t="shared" si="65"/>
        <v>237405</v>
      </c>
      <c r="AR433" s="60">
        <f t="shared" si="64"/>
        <v>237405</v>
      </c>
      <c r="AS433" s="63">
        <f t="shared" si="71"/>
        <v>80.182720886246955</v>
      </c>
      <c r="AT433" s="60" t="s">
        <v>425</v>
      </c>
      <c r="AU433" s="64" t="s">
        <v>182</v>
      </c>
      <c r="AV433" s="53">
        <v>400</v>
      </c>
      <c r="AW433" s="53">
        <v>1.8</v>
      </c>
      <c r="AX433" s="53"/>
      <c r="AY433" s="53"/>
      <c r="AZ433" s="53"/>
      <c r="BA433" s="53"/>
      <c r="BB433" s="53"/>
      <c r="BC433" s="53"/>
      <c r="BD433" s="53"/>
      <c r="BE433" s="53"/>
      <c r="BF433" s="53"/>
      <c r="BG433" s="53"/>
      <c r="BH433" s="53"/>
      <c r="BI433" s="53"/>
      <c r="BJ433" s="53"/>
      <c r="BK433" s="53"/>
      <c r="BL433" s="53">
        <v>1</v>
      </c>
      <c r="BM433" s="53">
        <v>10</v>
      </c>
      <c r="BN433" s="53">
        <v>4</v>
      </c>
      <c r="BO433" s="53"/>
      <c r="BP433" s="53"/>
      <c r="BQ433" s="53"/>
      <c r="BR433" s="53"/>
    </row>
    <row r="434" spans="1:70" s="50" customFormat="1" ht="30">
      <c r="A434" s="53">
        <v>433</v>
      </c>
      <c r="B434" s="54" t="s">
        <v>11</v>
      </c>
      <c r="C434" s="53" t="s">
        <v>1312</v>
      </c>
      <c r="D434" s="200" t="s">
        <v>1804</v>
      </c>
      <c r="E434" s="66">
        <v>21451061</v>
      </c>
      <c r="F434" s="200" t="s">
        <v>1805</v>
      </c>
      <c r="G434" s="200" t="s">
        <v>1806</v>
      </c>
      <c r="H434" s="200" t="s">
        <v>1807</v>
      </c>
      <c r="I434" s="200">
        <v>9848672986</v>
      </c>
      <c r="J434" s="147" t="s">
        <v>2529</v>
      </c>
      <c r="K434" s="147">
        <v>12</v>
      </c>
      <c r="L434" s="322" t="s">
        <v>2388</v>
      </c>
      <c r="M434" s="53" t="s">
        <v>1212</v>
      </c>
      <c r="N434" s="65">
        <v>1</v>
      </c>
      <c r="O434" s="313" t="s">
        <v>45</v>
      </c>
      <c r="P434" s="313" t="s">
        <v>45</v>
      </c>
      <c r="Q434" s="200" t="s">
        <v>9</v>
      </c>
      <c r="R434" s="57">
        <f t="shared" si="72"/>
        <v>2473550</v>
      </c>
      <c r="S434" s="200">
        <v>1000350</v>
      </c>
      <c r="T434" s="200">
        <v>1000350</v>
      </c>
      <c r="U434" s="200"/>
      <c r="V434" s="200">
        <v>1473200</v>
      </c>
      <c r="W434" s="61">
        <f t="shared" si="66"/>
        <v>22</v>
      </c>
      <c r="X434" s="61">
        <f t="shared" si="67"/>
        <v>15</v>
      </c>
      <c r="Y434" s="61">
        <f t="shared" si="68"/>
        <v>7</v>
      </c>
      <c r="Z434" s="3">
        <v>0</v>
      </c>
      <c r="AA434" s="3">
        <v>0</v>
      </c>
      <c r="AB434" s="3">
        <v>15</v>
      </c>
      <c r="AC434" s="3">
        <v>7</v>
      </c>
      <c r="AD434" s="3">
        <v>0</v>
      </c>
      <c r="AE434" s="3">
        <v>0</v>
      </c>
      <c r="AF434" s="62"/>
      <c r="AG434" s="55" t="s">
        <v>198</v>
      </c>
      <c r="AH434" s="308">
        <v>42648</v>
      </c>
      <c r="AI434" s="228">
        <v>200070</v>
      </c>
      <c r="AJ434" s="57" t="s">
        <v>199</v>
      </c>
      <c r="AK434" s="308">
        <v>42773</v>
      </c>
      <c r="AL434" s="3">
        <v>611080</v>
      </c>
      <c r="AM434" s="55"/>
      <c r="AN434" s="55"/>
      <c r="AO434" s="55"/>
      <c r="AP434" s="306">
        <v>0</v>
      </c>
      <c r="AQ434" s="60">
        <f t="shared" si="65"/>
        <v>811150</v>
      </c>
      <c r="AR434" s="60">
        <f t="shared" si="64"/>
        <v>811150</v>
      </c>
      <c r="AS434" s="63">
        <f t="shared" si="71"/>
        <v>81.086619683110911</v>
      </c>
      <c r="AT434" s="60" t="s">
        <v>425</v>
      </c>
      <c r="AU434" s="64" t="s">
        <v>173</v>
      </c>
      <c r="AV434" s="53">
        <v>5</v>
      </c>
      <c r="AW434" s="53">
        <v>115</v>
      </c>
      <c r="AX434" s="53"/>
      <c r="AY434" s="53"/>
      <c r="AZ434" s="53"/>
      <c r="BA434" s="53"/>
      <c r="BB434" s="53"/>
      <c r="BC434" s="53"/>
      <c r="BD434" s="53"/>
      <c r="BE434" s="53"/>
      <c r="BF434" s="53"/>
      <c r="BG434" s="53"/>
      <c r="BH434" s="53"/>
      <c r="BI434" s="53"/>
      <c r="BJ434" s="53"/>
      <c r="BK434" s="53">
        <v>150</v>
      </c>
      <c r="BL434" s="53">
        <v>1</v>
      </c>
      <c r="BM434" s="53">
        <v>44</v>
      </c>
      <c r="BN434" s="53">
        <v>3</v>
      </c>
      <c r="BO434" s="53">
        <v>22</v>
      </c>
      <c r="BP434" s="53"/>
      <c r="BQ434" s="53"/>
      <c r="BR434" s="53">
        <v>1</v>
      </c>
    </row>
    <row r="435" spans="1:70" s="50" customFormat="1">
      <c r="A435" s="53">
        <v>434</v>
      </c>
      <c r="B435" s="310" t="s">
        <v>11</v>
      </c>
      <c r="C435" s="53" t="s">
        <v>1312</v>
      </c>
      <c r="D435" s="310" t="s">
        <v>1863</v>
      </c>
      <c r="E435" s="311">
        <v>21451062</v>
      </c>
      <c r="F435" s="310" t="s">
        <v>1864</v>
      </c>
      <c r="G435" s="310" t="s">
        <v>1865</v>
      </c>
      <c r="H435" s="310" t="s">
        <v>1866</v>
      </c>
      <c r="I435" s="310">
        <v>9804643962</v>
      </c>
      <c r="J435" s="147" t="s">
        <v>1234</v>
      </c>
      <c r="K435" s="147">
        <v>7</v>
      </c>
      <c r="L435" s="322" t="s">
        <v>1867</v>
      </c>
      <c r="M435" s="147" t="s">
        <v>1212</v>
      </c>
      <c r="N435" s="311">
        <v>1</v>
      </c>
      <c r="O435" s="310" t="s">
        <v>60</v>
      </c>
      <c r="P435" s="310" t="s">
        <v>60</v>
      </c>
      <c r="Q435" s="310" t="s">
        <v>9</v>
      </c>
      <c r="R435" s="310">
        <v>480770</v>
      </c>
      <c r="S435" s="310">
        <v>299870</v>
      </c>
      <c r="T435" s="310">
        <v>299870</v>
      </c>
      <c r="U435" s="310"/>
      <c r="V435" s="310">
        <v>180900</v>
      </c>
      <c r="W435" s="61">
        <f t="shared" si="66"/>
        <v>15</v>
      </c>
      <c r="X435" s="61">
        <f t="shared" si="67"/>
        <v>0</v>
      </c>
      <c r="Y435" s="61">
        <f t="shared" si="68"/>
        <v>15</v>
      </c>
      <c r="Z435" s="3">
        <v>0</v>
      </c>
      <c r="AA435" s="3">
        <v>0</v>
      </c>
      <c r="AB435" s="3">
        <v>0</v>
      </c>
      <c r="AC435" s="3">
        <v>15</v>
      </c>
      <c r="AD435" s="3">
        <v>0</v>
      </c>
      <c r="AE435" s="3">
        <v>0</v>
      </c>
      <c r="AF435" s="62"/>
      <c r="AG435" s="55" t="s">
        <v>198</v>
      </c>
      <c r="AH435" s="308">
        <v>42684</v>
      </c>
      <c r="AI435" s="3">
        <v>59974</v>
      </c>
      <c r="AJ435" s="57" t="s">
        <v>199</v>
      </c>
      <c r="AK435" s="308">
        <v>42801</v>
      </c>
      <c r="AL435" s="3">
        <v>178451</v>
      </c>
      <c r="AM435" s="55"/>
      <c r="AN435" s="55"/>
      <c r="AO435" s="55"/>
      <c r="AP435" s="306">
        <v>0</v>
      </c>
      <c r="AQ435" s="60">
        <f t="shared" si="65"/>
        <v>238425</v>
      </c>
      <c r="AR435" s="60">
        <f t="shared" si="64"/>
        <v>238425</v>
      </c>
      <c r="AS435" s="63">
        <f t="shared" si="71"/>
        <v>79.509454096775272</v>
      </c>
      <c r="AT435" s="60" t="s">
        <v>425</v>
      </c>
      <c r="AU435" s="64"/>
      <c r="AV435" s="53"/>
      <c r="AW435" s="53">
        <v>1.6</v>
      </c>
      <c r="AX435" s="53"/>
      <c r="AY435" s="53"/>
      <c r="AZ435" s="53"/>
      <c r="BA435" s="53">
        <v>3</v>
      </c>
      <c r="BB435" s="53"/>
      <c r="BC435" s="53"/>
      <c r="BD435" s="53"/>
      <c r="BE435" s="53"/>
      <c r="BF435" s="53"/>
      <c r="BG435" s="53"/>
      <c r="BH435" s="53"/>
      <c r="BI435" s="53">
        <v>1</v>
      </c>
      <c r="BJ435" s="53"/>
      <c r="BK435" s="53"/>
      <c r="BL435" s="53">
        <v>1</v>
      </c>
      <c r="BM435" s="53">
        <v>8</v>
      </c>
      <c r="BN435" s="53">
        <v>6</v>
      </c>
      <c r="BO435" s="53"/>
      <c r="BP435" s="53">
        <v>1</v>
      </c>
      <c r="BQ435" s="53"/>
      <c r="BR435" s="53"/>
    </row>
    <row r="436" spans="1:70" s="50" customFormat="1" ht="30">
      <c r="A436" s="53">
        <v>435</v>
      </c>
      <c r="B436" s="310" t="s">
        <v>11</v>
      </c>
      <c r="C436" s="53" t="s">
        <v>1312</v>
      </c>
      <c r="D436" s="310" t="s">
        <v>1868</v>
      </c>
      <c r="E436" s="311">
        <v>21452063</v>
      </c>
      <c r="F436" s="310" t="s">
        <v>1869</v>
      </c>
      <c r="G436" s="310" t="s">
        <v>1870</v>
      </c>
      <c r="H436" s="3" t="s">
        <v>1917</v>
      </c>
      <c r="I436" s="310">
        <v>9749008073</v>
      </c>
      <c r="J436" s="147" t="s">
        <v>1847</v>
      </c>
      <c r="K436" s="147">
        <v>12</v>
      </c>
      <c r="L436" s="322" t="s">
        <v>1871</v>
      </c>
      <c r="M436" s="311" t="s">
        <v>1402</v>
      </c>
      <c r="N436" s="311">
        <v>2</v>
      </c>
      <c r="O436" s="3" t="s">
        <v>97</v>
      </c>
      <c r="P436" s="3" t="s">
        <v>2175</v>
      </c>
      <c r="Q436" s="310" t="s">
        <v>9</v>
      </c>
      <c r="R436" s="310">
        <v>4827469.8499999996</v>
      </c>
      <c r="S436" s="310">
        <v>2142957.16</v>
      </c>
      <c r="T436" s="310">
        <v>1714365.73</v>
      </c>
      <c r="U436" s="310">
        <v>428591.43</v>
      </c>
      <c r="V436" s="310">
        <v>2684512.69</v>
      </c>
      <c r="W436" s="61">
        <f t="shared" si="66"/>
        <v>1</v>
      </c>
      <c r="X436" s="61">
        <f t="shared" si="67"/>
        <v>0</v>
      </c>
      <c r="Y436" s="61">
        <f t="shared" si="68"/>
        <v>1</v>
      </c>
      <c r="Z436" s="200"/>
      <c r="AA436" s="200"/>
      <c r="AB436" s="200"/>
      <c r="AC436" s="200"/>
      <c r="AD436" s="200"/>
      <c r="AE436" s="200">
        <v>1</v>
      </c>
      <c r="AF436" s="62"/>
      <c r="AG436" s="55"/>
      <c r="AH436" s="68"/>
      <c r="AI436" s="57"/>
      <c r="AJ436" s="57"/>
      <c r="AK436" s="57"/>
      <c r="AL436" s="57"/>
      <c r="AM436" s="55"/>
      <c r="AN436" s="55"/>
      <c r="AO436" s="55"/>
      <c r="AP436" s="306">
        <v>0</v>
      </c>
      <c r="AQ436" s="60">
        <f t="shared" si="65"/>
        <v>0</v>
      </c>
      <c r="AR436" s="60">
        <f t="shared" ref="AR436:AR501" si="73">AP436+AQ436</f>
        <v>0</v>
      </c>
      <c r="AS436" s="63">
        <f t="shared" si="71"/>
        <v>0</v>
      </c>
      <c r="AT436" s="60" t="s">
        <v>425</v>
      </c>
      <c r="AU436" s="64" t="s">
        <v>173</v>
      </c>
      <c r="AV436" s="53">
        <v>54</v>
      </c>
      <c r="AW436" s="53"/>
      <c r="AX436" s="53"/>
      <c r="AY436" s="53"/>
      <c r="AZ436" s="53">
        <v>54</v>
      </c>
      <c r="BA436" s="53"/>
      <c r="BB436" s="53">
        <v>2</v>
      </c>
      <c r="BC436" s="53"/>
      <c r="BD436" s="53"/>
      <c r="BE436" s="53"/>
      <c r="BF436" s="53"/>
      <c r="BG436" s="53"/>
      <c r="BH436" s="53"/>
      <c r="BI436" s="53">
        <v>1</v>
      </c>
      <c r="BJ436" s="53"/>
      <c r="BK436" s="53"/>
      <c r="BL436" s="53"/>
      <c r="BM436" s="53">
        <v>150</v>
      </c>
      <c r="BN436" s="53">
        <v>2</v>
      </c>
      <c r="BO436" s="53">
        <v>5</v>
      </c>
      <c r="BP436" s="53">
        <v>1</v>
      </c>
      <c r="BQ436" s="53"/>
      <c r="BR436" s="53"/>
    </row>
    <row r="437" spans="1:70" s="50" customFormat="1" ht="30">
      <c r="A437" s="53">
        <v>436</v>
      </c>
      <c r="B437" s="3" t="s">
        <v>11</v>
      </c>
      <c r="C437" s="53" t="s">
        <v>1312</v>
      </c>
      <c r="D437" s="3" t="s">
        <v>1961</v>
      </c>
      <c r="E437" s="147">
        <v>21452064</v>
      </c>
      <c r="F437" s="3" t="s">
        <v>1962</v>
      </c>
      <c r="G437" s="3" t="s">
        <v>1963</v>
      </c>
      <c r="H437" s="3" t="s">
        <v>1964</v>
      </c>
      <c r="I437" s="3" t="s">
        <v>1965</v>
      </c>
      <c r="J437" s="147" t="s">
        <v>1955</v>
      </c>
      <c r="K437" s="147">
        <v>12</v>
      </c>
      <c r="L437" s="322" t="s">
        <v>1966</v>
      </c>
      <c r="M437" s="147" t="s">
        <v>1227</v>
      </c>
      <c r="N437" s="3">
        <v>2</v>
      </c>
      <c r="O437" s="3" t="s">
        <v>86</v>
      </c>
      <c r="P437" s="3" t="s">
        <v>2017</v>
      </c>
      <c r="Q437" s="3" t="s">
        <v>1405</v>
      </c>
      <c r="R437" s="3">
        <v>4078236</v>
      </c>
      <c r="S437" s="3">
        <v>2451098.5</v>
      </c>
      <c r="T437" s="3">
        <v>1960878.8</v>
      </c>
      <c r="U437" s="3">
        <v>490219.7</v>
      </c>
      <c r="V437" s="3">
        <v>1627137.5</v>
      </c>
      <c r="W437" s="61">
        <f t="shared" si="66"/>
        <v>34</v>
      </c>
      <c r="X437" s="61">
        <f t="shared" si="67"/>
        <v>23</v>
      </c>
      <c r="Y437" s="61">
        <f t="shared" si="68"/>
        <v>11</v>
      </c>
      <c r="Z437" s="3">
        <v>0</v>
      </c>
      <c r="AA437" s="3">
        <v>0</v>
      </c>
      <c r="AB437" s="3">
        <v>12</v>
      </c>
      <c r="AC437" s="3">
        <v>10</v>
      </c>
      <c r="AD437" s="3">
        <v>11</v>
      </c>
      <c r="AE437" s="3">
        <v>1</v>
      </c>
      <c r="AF437" s="3">
        <v>3</v>
      </c>
      <c r="AG437" s="55" t="s">
        <v>198</v>
      </c>
      <c r="AH437" s="308">
        <v>42709</v>
      </c>
      <c r="AI437" s="3">
        <v>474822.5</v>
      </c>
      <c r="AJ437" s="57"/>
      <c r="AK437" s="57"/>
      <c r="AL437" s="57"/>
      <c r="AM437" s="55"/>
      <c r="AN437" s="55"/>
      <c r="AO437" s="55"/>
      <c r="AP437" s="306">
        <v>0</v>
      </c>
      <c r="AQ437" s="60">
        <f t="shared" si="65"/>
        <v>474822.5</v>
      </c>
      <c r="AR437" s="60">
        <f t="shared" si="73"/>
        <v>474822.5</v>
      </c>
      <c r="AS437" s="63">
        <f t="shared" si="71"/>
        <v>19.37182451052049</v>
      </c>
      <c r="AT437" s="60" t="s">
        <v>425</v>
      </c>
      <c r="AU437" s="64" t="s">
        <v>173</v>
      </c>
      <c r="AV437" s="53">
        <v>30.73</v>
      </c>
      <c r="AW437" s="53">
        <v>33</v>
      </c>
      <c r="AX437" s="53"/>
      <c r="AY437" s="53"/>
      <c r="AZ437" s="53">
        <v>10</v>
      </c>
      <c r="BA437" s="53"/>
      <c r="BB437" s="53"/>
      <c r="BC437" s="53"/>
      <c r="BD437" s="53"/>
      <c r="BE437" s="53"/>
      <c r="BF437" s="53"/>
      <c r="BG437" s="53">
        <v>1</v>
      </c>
      <c r="BH437" s="53"/>
      <c r="BI437" s="53">
        <v>5</v>
      </c>
      <c r="BJ437" s="53"/>
      <c r="BK437" s="53"/>
      <c r="BL437" s="53">
        <v>1</v>
      </c>
      <c r="BM437" s="53"/>
      <c r="BN437" s="53">
        <v>10</v>
      </c>
      <c r="BO437" s="53"/>
      <c r="BP437" s="53">
        <v>5</v>
      </c>
      <c r="BQ437" s="53"/>
      <c r="BR437" s="53">
        <v>2</v>
      </c>
    </row>
    <row r="438" spans="1:70" s="50" customFormat="1" ht="30">
      <c r="A438" s="53">
        <v>437</v>
      </c>
      <c r="B438" s="3" t="s">
        <v>11</v>
      </c>
      <c r="C438" s="53" t="s">
        <v>1312</v>
      </c>
      <c r="D438" s="3" t="s">
        <v>2728</v>
      </c>
      <c r="E438" s="147">
        <v>21451065</v>
      </c>
      <c r="F438" s="3" t="s">
        <v>2729</v>
      </c>
      <c r="G438" s="3" t="s">
        <v>1967</v>
      </c>
      <c r="H438" s="3" t="s">
        <v>1968</v>
      </c>
      <c r="I438" s="3" t="s">
        <v>1969</v>
      </c>
      <c r="J438" s="147" t="s">
        <v>1970</v>
      </c>
      <c r="K438" s="147">
        <v>12</v>
      </c>
      <c r="L438" s="322" t="s">
        <v>2530</v>
      </c>
      <c r="M438" s="147" t="s">
        <v>1212</v>
      </c>
      <c r="N438" s="3">
        <v>1</v>
      </c>
      <c r="O438" s="3" t="s">
        <v>61</v>
      </c>
      <c r="P438" s="3" t="s">
        <v>61</v>
      </c>
      <c r="Q438" s="3" t="s">
        <v>9</v>
      </c>
      <c r="R438" s="3">
        <v>3587717</v>
      </c>
      <c r="S438" s="3">
        <v>1660723</v>
      </c>
      <c r="T438" s="3">
        <v>1660723</v>
      </c>
      <c r="U438" s="3"/>
      <c r="V438" s="3">
        <v>1926994</v>
      </c>
      <c r="W438" s="61">
        <f t="shared" si="66"/>
        <v>39</v>
      </c>
      <c r="X438" s="61">
        <f t="shared" si="67"/>
        <v>8</v>
      </c>
      <c r="Y438" s="61">
        <f t="shared" si="68"/>
        <v>31</v>
      </c>
      <c r="Z438" s="3">
        <v>0</v>
      </c>
      <c r="AA438" s="3">
        <v>0</v>
      </c>
      <c r="AB438" s="3">
        <v>8</v>
      </c>
      <c r="AC438" s="3">
        <v>31</v>
      </c>
      <c r="AD438" s="3">
        <v>0</v>
      </c>
      <c r="AE438" s="3">
        <v>0</v>
      </c>
      <c r="AF438" s="3">
        <v>3</v>
      </c>
      <c r="AG438" s="55" t="s">
        <v>198</v>
      </c>
      <c r="AH438" s="308">
        <v>42684</v>
      </c>
      <c r="AI438" s="3">
        <v>332144.59999999998</v>
      </c>
      <c r="AJ438" s="57" t="s">
        <v>199</v>
      </c>
      <c r="AK438" s="308">
        <v>42837</v>
      </c>
      <c r="AL438" s="3">
        <v>1032262.55</v>
      </c>
      <c r="AM438" s="55"/>
      <c r="AN438" s="55"/>
      <c r="AO438" s="55"/>
      <c r="AP438" s="306">
        <v>0</v>
      </c>
      <c r="AQ438" s="60">
        <f t="shared" ref="AQ438:AQ503" si="74">AI438+AL438+AO438</f>
        <v>1364407.15</v>
      </c>
      <c r="AR438" s="60">
        <f t="shared" si="73"/>
        <v>1364407.15</v>
      </c>
      <c r="AS438" s="63">
        <f t="shared" si="71"/>
        <v>82.157418786877756</v>
      </c>
      <c r="AT438" s="60" t="s">
        <v>425</v>
      </c>
      <c r="AU438" s="64" t="s">
        <v>173</v>
      </c>
      <c r="AV438" s="53">
        <v>14.6</v>
      </c>
      <c r="AW438" s="53">
        <v>230</v>
      </c>
      <c r="AX438" s="53"/>
      <c r="AY438" s="53"/>
      <c r="AZ438" s="53">
        <v>14.6</v>
      </c>
      <c r="BA438" s="53"/>
      <c r="BB438" s="53"/>
      <c r="BC438" s="53"/>
      <c r="BD438" s="53"/>
      <c r="BE438" s="53"/>
      <c r="BF438" s="53"/>
      <c r="BG438" s="53"/>
      <c r="BH438" s="53"/>
      <c r="BI438" s="53"/>
      <c r="BJ438" s="53"/>
      <c r="BK438" s="53"/>
      <c r="BL438" s="53">
        <v>1</v>
      </c>
      <c r="BM438" s="53"/>
      <c r="BN438" s="53">
        <v>3</v>
      </c>
      <c r="BO438" s="53">
        <v>39</v>
      </c>
      <c r="BP438" s="53"/>
      <c r="BQ438" s="53"/>
      <c r="BR438" s="53">
        <v>2</v>
      </c>
    </row>
    <row r="439" spans="1:70" s="50" customFormat="1" ht="30">
      <c r="A439" s="53">
        <v>438</v>
      </c>
      <c r="B439" s="3" t="s">
        <v>11</v>
      </c>
      <c r="C439" s="53" t="s">
        <v>1312</v>
      </c>
      <c r="D439" s="3" t="s">
        <v>1971</v>
      </c>
      <c r="E439" s="147">
        <v>21453066</v>
      </c>
      <c r="F439" s="3" t="s">
        <v>1972</v>
      </c>
      <c r="G439" s="3" t="s">
        <v>1973</v>
      </c>
      <c r="H439" s="3" t="s">
        <v>1974</v>
      </c>
      <c r="I439" s="3"/>
      <c r="J439" s="147" t="s">
        <v>1941</v>
      </c>
      <c r="K439" s="147">
        <v>14</v>
      </c>
      <c r="L439" s="322" t="s">
        <v>1862</v>
      </c>
      <c r="M439" s="147" t="s">
        <v>1402</v>
      </c>
      <c r="N439" s="3">
        <v>3</v>
      </c>
      <c r="O439" s="3" t="s">
        <v>61</v>
      </c>
      <c r="P439" s="3" t="s">
        <v>61</v>
      </c>
      <c r="Q439" s="54" t="s">
        <v>36</v>
      </c>
      <c r="R439" s="3">
        <v>22397728.260000002</v>
      </c>
      <c r="S439" s="3">
        <v>11591812.210000001</v>
      </c>
      <c r="T439" s="3">
        <v>9273449.7699999996</v>
      </c>
      <c r="U439" s="3">
        <v>2318362.44</v>
      </c>
      <c r="V439" s="3">
        <v>10805916.050000001</v>
      </c>
      <c r="W439" s="61">
        <f t="shared" si="66"/>
        <v>1</v>
      </c>
      <c r="X439" s="61">
        <f t="shared" si="67"/>
        <v>1</v>
      </c>
      <c r="Y439" s="61">
        <f t="shared" si="68"/>
        <v>0</v>
      </c>
      <c r="Z439" s="3">
        <v>0</v>
      </c>
      <c r="AA439" s="3">
        <v>0</v>
      </c>
      <c r="AB439" s="3">
        <v>0</v>
      </c>
      <c r="AC439" s="3">
        <v>0</v>
      </c>
      <c r="AD439" s="3">
        <v>1</v>
      </c>
      <c r="AE439" s="3">
        <v>0</v>
      </c>
      <c r="AF439" s="3">
        <v>3</v>
      </c>
      <c r="AG439" s="55" t="s">
        <v>198</v>
      </c>
      <c r="AH439" s="308">
        <v>42722</v>
      </c>
      <c r="AI439" s="3">
        <v>2318362.44</v>
      </c>
      <c r="AJ439" s="57"/>
      <c r="AK439" s="57"/>
      <c r="AL439" s="57"/>
      <c r="AM439" s="55"/>
      <c r="AN439" s="55"/>
      <c r="AO439" s="55"/>
      <c r="AP439" s="306">
        <v>0</v>
      </c>
      <c r="AQ439" s="60">
        <f t="shared" si="74"/>
        <v>2318362.44</v>
      </c>
      <c r="AR439" s="60">
        <f t="shared" si="73"/>
        <v>2318362.44</v>
      </c>
      <c r="AS439" s="63">
        <f t="shared" si="71"/>
        <v>19.999999982746441</v>
      </c>
      <c r="AT439" s="60" t="s">
        <v>425</v>
      </c>
      <c r="AU439" s="64" t="s">
        <v>173</v>
      </c>
      <c r="AV439" s="53">
        <v>15</v>
      </c>
      <c r="AW439" s="53">
        <v>50</v>
      </c>
      <c r="AX439" s="53"/>
      <c r="AY439" s="53"/>
      <c r="AZ439" s="53"/>
      <c r="BA439" s="53"/>
      <c r="BB439" s="53"/>
      <c r="BC439" s="53"/>
      <c r="BD439" s="53">
        <v>1</v>
      </c>
      <c r="BE439" s="53"/>
      <c r="BF439" s="53"/>
      <c r="BG439" s="53">
        <v>1</v>
      </c>
      <c r="BH439" s="53">
        <v>25</v>
      </c>
      <c r="BI439" s="53"/>
      <c r="BJ439" s="53"/>
      <c r="BK439" s="53"/>
      <c r="BL439" s="53"/>
      <c r="BM439" s="53"/>
      <c r="BN439" s="53"/>
      <c r="BO439" s="53"/>
      <c r="BP439" s="53"/>
      <c r="BQ439" s="53"/>
      <c r="BR439" s="53"/>
    </row>
    <row r="440" spans="1:70" s="50" customFormat="1" ht="30">
      <c r="A440" s="53">
        <v>439</v>
      </c>
      <c r="B440" s="3" t="s">
        <v>11</v>
      </c>
      <c r="C440" s="53" t="s">
        <v>1312</v>
      </c>
      <c r="D440" s="3" t="s">
        <v>2000</v>
      </c>
      <c r="E440" s="147">
        <v>21453067</v>
      </c>
      <c r="F440" s="3" t="s">
        <v>2001</v>
      </c>
      <c r="G440" s="3" t="s">
        <v>2002</v>
      </c>
      <c r="H440" s="3" t="s">
        <v>2003</v>
      </c>
      <c r="I440" s="3" t="s">
        <v>2004</v>
      </c>
      <c r="J440" s="147" t="s">
        <v>1994</v>
      </c>
      <c r="K440" s="147">
        <v>14</v>
      </c>
      <c r="L440" s="322" t="s">
        <v>2005</v>
      </c>
      <c r="M440" s="147" t="s">
        <v>1402</v>
      </c>
      <c r="N440" s="3">
        <v>3</v>
      </c>
      <c r="O440" s="3" t="s">
        <v>86</v>
      </c>
      <c r="P440" s="3" t="s">
        <v>86</v>
      </c>
      <c r="Q440" s="54" t="s">
        <v>36</v>
      </c>
      <c r="R440" s="3">
        <v>16843703.390000001</v>
      </c>
      <c r="S440" s="3">
        <v>8446766.4800000004</v>
      </c>
      <c r="T440" s="3">
        <v>6757413.1799999997</v>
      </c>
      <c r="U440" s="3">
        <v>1689353.3</v>
      </c>
      <c r="V440" s="3">
        <v>8396936.9100000001</v>
      </c>
      <c r="W440" s="61">
        <f t="shared" si="66"/>
        <v>243</v>
      </c>
      <c r="X440" s="61">
        <f t="shared" si="67"/>
        <v>94</v>
      </c>
      <c r="Y440" s="61">
        <f t="shared" si="68"/>
        <v>149</v>
      </c>
      <c r="Z440" s="3">
        <v>3</v>
      </c>
      <c r="AA440" s="3">
        <v>19</v>
      </c>
      <c r="AB440" s="3">
        <v>17</v>
      </c>
      <c r="AC440" s="3">
        <v>118</v>
      </c>
      <c r="AD440" s="3">
        <v>74</v>
      </c>
      <c r="AE440" s="3">
        <v>12</v>
      </c>
      <c r="AF440" s="3">
        <v>3</v>
      </c>
      <c r="AG440" s="55" t="s">
        <v>198</v>
      </c>
      <c r="AH440" s="308">
        <v>42733</v>
      </c>
      <c r="AI440" s="3">
        <v>1689353.3</v>
      </c>
      <c r="AJ440" s="57"/>
      <c r="AK440" s="57"/>
      <c r="AL440" s="57"/>
      <c r="AM440" s="55"/>
      <c r="AN440" s="55"/>
      <c r="AO440" s="55"/>
      <c r="AP440" s="306"/>
      <c r="AQ440" s="60">
        <f t="shared" si="74"/>
        <v>1689353.3</v>
      </c>
      <c r="AR440" s="60">
        <f t="shared" si="73"/>
        <v>1689353.3</v>
      </c>
      <c r="AS440" s="63">
        <f t="shared" si="71"/>
        <v>20.0000000473554</v>
      </c>
      <c r="AT440" s="60" t="s">
        <v>425</v>
      </c>
      <c r="AU440" s="64" t="s">
        <v>173</v>
      </c>
      <c r="AV440" s="53">
        <v>40.9</v>
      </c>
      <c r="AW440" s="53">
        <v>400</v>
      </c>
      <c r="AX440" s="53"/>
      <c r="AY440" s="53"/>
      <c r="AZ440" s="53"/>
      <c r="BA440" s="53"/>
      <c r="BB440" s="53"/>
      <c r="BC440" s="53"/>
      <c r="BD440" s="53">
        <v>1</v>
      </c>
      <c r="BE440" s="53">
        <v>500</v>
      </c>
      <c r="BF440" s="53"/>
      <c r="BG440" s="53">
        <v>1</v>
      </c>
      <c r="BH440" s="53"/>
      <c r="BI440" s="53"/>
      <c r="BJ440" s="53"/>
      <c r="BK440" s="53"/>
      <c r="BL440" s="53">
        <v>1</v>
      </c>
      <c r="BM440" s="53"/>
      <c r="BN440" s="53">
        <v>10</v>
      </c>
      <c r="BO440" s="53"/>
      <c r="BP440" s="53"/>
      <c r="BQ440" s="53"/>
      <c r="BR440" s="53"/>
    </row>
    <row r="441" spans="1:70" s="50" customFormat="1" ht="30">
      <c r="A441" s="53">
        <v>440</v>
      </c>
      <c r="B441" s="3" t="s">
        <v>11</v>
      </c>
      <c r="C441" s="53" t="s">
        <v>1312</v>
      </c>
      <c r="D441" s="3" t="s">
        <v>2006</v>
      </c>
      <c r="E441" s="147">
        <v>21453068</v>
      </c>
      <c r="F441" s="3" t="s">
        <v>2007</v>
      </c>
      <c r="G441" s="3" t="s">
        <v>2008</v>
      </c>
      <c r="H441" s="3" t="s">
        <v>2009</v>
      </c>
      <c r="I441" s="3" t="s">
        <v>2010</v>
      </c>
      <c r="J441" s="147" t="s">
        <v>2011</v>
      </c>
      <c r="K441" s="147">
        <v>14</v>
      </c>
      <c r="L441" s="322" t="s">
        <v>2012</v>
      </c>
      <c r="M441" s="147" t="s">
        <v>1402</v>
      </c>
      <c r="N441" s="3">
        <v>3</v>
      </c>
      <c r="O441" s="3" t="s">
        <v>86</v>
      </c>
      <c r="P441" s="3" t="s">
        <v>2017</v>
      </c>
      <c r="Q441" s="54" t="s">
        <v>36</v>
      </c>
      <c r="R441" s="3">
        <v>12629970.189999999</v>
      </c>
      <c r="S441" s="3">
        <v>5928419.8099999996</v>
      </c>
      <c r="T441" s="3">
        <v>4742735.8499999996</v>
      </c>
      <c r="U441" s="3">
        <v>1185683.96</v>
      </c>
      <c r="V441" s="3">
        <v>6701550.3799999999</v>
      </c>
      <c r="W441" s="61">
        <f t="shared" ref="W441:W502" si="75">X441+Y441</f>
        <v>140</v>
      </c>
      <c r="X441" s="61">
        <f t="shared" ref="X441:X502" si="76">Z441+AB441+AD441</f>
        <v>91</v>
      </c>
      <c r="Y441" s="61">
        <f t="shared" ref="Y441:Y502" si="77">AA441+AC441+AE441</f>
        <v>49</v>
      </c>
      <c r="Z441" s="3">
        <v>3</v>
      </c>
      <c r="AA441" s="3">
        <v>6</v>
      </c>
      <c r="AB441" s="3">
        <v>25</v>
      </c>
      <c r="AC441" s="3">
        <v>1</v>
      </c>
      <c r="AD441" s="3">
        <v>63</v>
      </c>
      <c r="AE441" s="3">
        <v>42</v>
      </c>
      <c r="AF441" s="3">
        <v>3</v>
      </c>
      <c r="AG441" s="55" t="s">
        <v>198</v>
      </c>
      <c r="AH441" s="308">
        <v>42709</v>
      </c>
      <c r="AI441" s="3">
        <v>1185683.96</v>
      </c>
      <c r="AJ441" s="57"/>
      <c r="AK441" s="57"/>
      <c r="AL441" s="57"/>
      <c r="AM441" s="55"/>
      <c r="AN441" s="55"/>
      <c r="AO441" s="55"/>
      <c r="AP441" s="306"/>
      <c r="AQ441" s="60">
        <f t="shared" si="74"/>
        <v>1185683.96</v>
      </c>
      <c r="AR441" s="60">
        <f t="shared" si="73"/>
        <v>1185683.96</v>
      </c>
      <c r="AS441" s="63">
        <f t="shared" si="71"/>
        <v>19.999999966264198</v>
      </c>
      <c r="AT441" s="60" t="s">
        <v>425</v>
      </c>
      <c r="AU441" s="64" t="s">
        <v>173</v>
      </c>
      <c r="AV441" s="53">
        <v>54.5</v>
      </c>
      <c r="AW441" s="53">
        <v>95</v>
      </c>
      <c r="AX441" s="53"/>
      <c r="AY441" s="53"/>
      <c r="AZ441" s="53"/>
      <c r="BA441" s="53"/>
      <c r="BB441" s="53"/>
      <c r="BC441" s="53"/>
      <c r="BD441" s="53">
        <v>1</v>
      </c>
      <c r="BE441" s="53">
        <v>200</v>
      </c>
      <c r="BF441" s="53"/>
      <c r="BG441" s="53">
        <v>1</v>
      </c>
      <c r="BH441" s="53"/>
      <c r="BI441" s="53"/>
      <c r="BJ441" s="53"/>
      <c r="BK441" s="53"/>
      <c r="BL441" s="53"/>
      <c r="BM441" s="53"/>
      <c r="BN441" s="53">
        <v>20</v>
      </c>
      <c r="BO441" s="53"/>
      <c r="BP441" s="53"/>
      <c r="BQ441" s="53"/>
      <c r="BR441" s="53">
        <v>4</v>
      </c>
    </row>
    <row r="442" spans="1:70" s="50" customFormat="1" ht="30">
      <c r="A442" s="53">
        <v>441</v>
      </c>
      <c r="B442" s="3" t="s">
        <v>11</v>
      </c>
      <c r="C442" s="53" t="s">
        <v>1312</v>
      </c>
      <c r="D442" s="3" t="s">
        <v>2013</v>
      </c>
      <c r="E442" s="147">
        <v>21452069</v>
      </c>
      <c r="F442" s="3" t="s">
        <v>2014</v>
      </c>
      <c r="G442" s="3" t="s">
        <v>2015</v>
      </c>
      <c r="H442" s="3" t="s">
        <v>2016</v>
      </c>
      <c r="I442" s="3">
        <v>9868405062</v>
      </c>
      <c r="J442" s="147" t="s">
        <v>2011</v>
      </c>
      <c r="K442" s="147">
        <v>14</v>
      </c>
      <c r="L442" s="322" t="s">
        <v>2012</v>
      </c>
      <c r="M442" s="147" t="s">
        <v>1227</v>
      </c>
      <c r="N442" s="3">
        <v>2</v>
      </c>
      <c r="O442" s="3" t="s">
        <v>97</v>
      </c>
      <c r="P442" s="3" t="s">
        <v>42</v>
      </c>
      <c r="Q442" s="3" t="s">
        <v>9</v>
      </c>
      <c r="R442" s="3">
        <v>6760814.5499999998</v>
      </c>
      <c r="S442" s="3">
        <v>3264254.3</v>
      </c>
      <c r="T442" s="3">
        <v>2611403.44</v>
      </c>
      <c r="U442" s="3">
        <v>652850.86</v>
      </c>
      <c r="V442" s="3">
        <v>3496560.25</v>
      </c>
      <c r="W442" s="61">
        <f t="shared" si="75"/>
        <v>82</v>
      </c>
      <c r="X442" s="61">
        <f t="shared" si="76"/>
        <v>12</v>
      </c>
      <c r="Y442" s="61">
        <f t="shared" si="77"/>
        <v>70</v>
      </c>
      <c r="Z442" s="3">
        <v>2</v>
      </c>
      <c r="AA442" s="3">
        <v>6</v>
      </c>
      <c r="AB442" s="3">
        <v>7</v>
      </c>
      <c r="AC442" s="3">
        <v>13</v>
      </c>
      <c r="AD442" s="3">
        <v>3</v>
      </c>
      <c r="AE442" s="3">
        <v>51</v>
      </c>
      <c r="AF442" s="3">
        <v>3</v>
      </c>
      <c r="AG442" s="55"/>
      <c r="AH442" s="68"/>
      <c r="AI442" s="57"/>
      <c r="AJ442" s="57"/>
      <c r="AK442" s="57"/>
      <c r="AL442" s="57"/>
      <c r="AM442" s="55"/>
      <c r="AN442" s="55"/>
      <c r="AO442" s="55"/>
      <c r="AP442" s="306"/>
      <c r="AQ442" s="60">
        <f t="shared" si="74"/>
        <v>0</v>
      </c>
      <c r="AR442" s="60">
        <f t="shared" si="73"/>
        <v>0</v>
      </c>
      <c r="AS442" s="63">
        <f t="shared" si="71"/>
        <v>0</v>
      </c>
      <c r="AT442" s="60" t="s">
        <v>425</v>
      </c>
      <c r="AU442" s="64" t="s">
        <v>173</v>
      </c>
      <c r="AV442" s="53">
        <v>6.66</v>
      </c>
      <c r="AW442" s="53">
        <v>225</v>
      </c>
      <c r="AX442" s="53"/>
      <c r="AY442" s="53"/>
      <c r="AZ442" s="53">
        <v>6.66</v>
      </c>
      <c r="BA442" s="53"/>
      <c r="BB442" s="53"/>
      <c r="BC442" s="53">
        <v>1</v>
      </c>
      <c r="BD442" s="53"/>
      <c r="BE442" s="53"/>
      <c r="BF442" s="53"/>
      <c r="BG442" s="53"/>
      <c r="BH442" s="53"/>
      <c r="BI442" s="53"/>
      <c r="BJ442" s="53"/>
      <c r="BK442" s="53"/>
      <c r="BL442" s="53"/>
      <c r="BM442" s="53">
        <v>5</v>
      </c>
      <c r="BN442" s="53"/>
      <c r="BO442" s="53"/>
      <c r="BP442" s="53"/>
      <c r="BQ442" s="53"/>
      <c r="BR442" s="53">
        <v>1</v>
      </c>
    </row>
    <row r="443" spans="1:70" s="50" customFormat="1" ht="30">
      <c r="A443" s="53">
        <v>442</v>
      </c>
      <c r="B443" s="3" t="s">
        <v>11</v>
      </c>
      <c r="C443" s="53" t="s">
        <v>1312</v>
      </c>
      <c r="D443" s="3" t="s">
        <v>2038</v>
      </c>
      <c r="E443" s="147">
        <v>21453070</v>
      </c>
      <c r="F443" s="3" t="s">
        <v>2039</v>
      </c>
      <c r="G443" s="3" t="s">
        <v>2040</v>
      </c>
      <c r="H443" s="3" t="s">
        <v>2041</v>
      </c>
      <c r="I443" s="3" t="s">
        <v>2042</v>
      </c>
      <c r="J443" s="147" t="s">
        <v>2043</v>
      </c>
      <c r="K443" s="147">
        <v>13</v>
      </c>
      <c r="L443" s="322" t="s">
        <v>2012</v>
      </c>
      <c r="M443" s="147" t="s">
        <v>1402</v>
      </c>
      <c r="N443" s="3">
        <v>3</v>
      </c>
      <c r="O443" s="3" t="s">
        <v>1403</v>
      </c>
      <c r="P443" s="3" t="s">
        <v>1403</v>
      </c>
      <c r="Q443" s="54" t="s">
        <v>36</v>
      </c>
      <c r="R443" s="3">
        <v>6356377.5599999996</v>
      </c>
      <c r="S443" s="3">
        <v>3167318.78</v>
      </c>
      <c r="T443" s="3">
        <v>2533855.02</v>
      </c>
      <c r="U443" s="3">
        <v>633463.76</v>
      </c>
      <c r="V443" s="3">
        <v>3189058.78</v>
      </c>
      <c r="W443" s="61">
        <f t="shared" si="75"/>
        <v>1</v>
      </c>
      <c r="X443" s="61">
        <f t="shared" si="76"/>
        <v>1</v>
      </c>
      <c r="Y443" s="61">
        <f t="shared" si="77"/>
        <v>0</v>
      </c>
      <c r="Z443" s="3">
        <v>0</v>
      </c>
      <c r="AA443" s="3">
        <v>0</v>
      </c>
      <c r="AB443" s="3">
        <v>0</v>
      </c>
      <c r="AC443" s="3">
        <v>0</v>
      </c>
      <c r="AD443" s="3">
        <v>1</v>
      </c>
      <c r="AE443" s="3">
        <v>0</v>
      </c>
      <c r="AF443" s="3"/>
      <c r="AG443" s="55" t="s">
        <v>198</v>
      </c>
      <c r="AH443" s="308">
        <v>42722</v>
      </c>
      <c r="AI443" s="3">
        <v>633463.76</v>
      </c>
      <c r="AJ443" s="57"/>
      <c r="AK443" s="57"/>
      <c r="AL443" s="57"/>
      <c r="AM443" s="55"/>
      <c r="AN443" s="55"/>
      <c r="AO443" s="55"/>
      <c r="AP443" s="306"/>
      <c r="AQ443" s="60">
        <f t="shared" si="74"/>
        <v>633463.76</v>
      </c>
      <c r="AR443" s="60">
        <f t="shared" si="73"/>
        <v>633463.76</v>
      </c>
      <c r="AS443" s="63">
        <f t="shared" si="71"/>
        <v>20.000000126289784</v>
      </c>
      <c r="AT443" s="60" t="s">
        <v>425</v>
      </c>
      <c r="AU443" s="64"/>
      <c r="AV443" s="53"/>
      <c r="AW443" s="53">
        <v>100</v>
      </c>
      <c r="AX443" s="53"/>
      <c r="AY443" s="53"/>
      <c r="AZ443" s="53"/>
      <c r="BA443" s="53"/>
      <c r="BB443" s="53"/>
      <c r="BC443" s="53"/>
      <c r="BD443" s="53">
        <v>1</v>
      </c>
      <c r="BE443" s="53"/>
      <c r="BF443" s="53"/>
      <c r="BG443" s="53">
        <v>1</v>
      </c>
      <c r="BH443" s="53"/>
      <c r="BI443" s="53"/>
      <c r="BJ443" s="53"/>
      <c r="BK443" s="53"/>
      <c r="BL443" s="53"/>
      <c r="BM443" s="53"/>
      <c r="BN443" s="53"/>
      <c r="BO443" s="53"/>
      <c r="BP443" s="53"/>
      <c r="BQ443" s="53"/>
      <c r="BR443" s="53"/>
    </row>
    <row r="444" spans="1:70" s="50" customFormat="1" ht="45">
      <c r="A444" s="53">
        <v>443</v>
      </c>
      <c r="B444" s="3" t="s">
        <v>11</v>
      </c>
      <c r="C444" s="53" t="s">
        <v>1312</v>
      </c>
      <c r="D444" s="3" t="s">
        <v>2099</v>
      </c>
      <c r="E444" s="147">
        <v>21452071</v>
      </c>
      <c r="F444" s="3" t="s">
        <v>2100</v>
      </c>
      <c r="G444" s="3" t="s">
        <v>2101</v>
      </c>
      <c r="H444" s="3" t="s">
        <v>2102</v>
      </c>
      <c r="I444" s="3">
        <v>9858421769</v>
      </c>
      <c r="J444" s="147" t="s">
        <v>2043</v>
      </c>
      <c r="K444" s="147">
        <v>12</v>
      </c>
      <c r="L444" s="322" t="s">
        <v>2103</v>
      </c>
      <c r="M444" s="147" t="s">
        <v>1402</v>
      </c>
      <c r="N444" s="3">
        <v>2</v>
      </c>
      <c r="O444" s="3" t="s">
        <v>26</v>
      </c>
      <c r="P444" s="54" t="s">
        <v>2176</v>
      </c>
      <c r="Q444" s="3" t="s">
        <v>1405</v>
      </c>
      <c r="R444" s="3">
        <v>5168538.9400000004</v>
      </c>
      <c r="S444" s="3">
        <v>2354850</v>
      </c>
      <c r="T444" s="3">
        <v>1883880</v>
      </c>
      <c r="U444" s="3">
        <v>470970</v>
      </c>
      <c r="V444" s="3">
        <v>2813688.94</v>
      </c>
      <c r="W444" s="61">
        <f t="shared" si="75"/>
        <v>1</v>
      </c>
      <c r="X444" s="61">
        <f t="shared" si="76"/>
        <v>1</v>
      </c>
      <c r="Y444" s="61">
        <f t="shared" si="77"/>
        <v>0</v>
      </c>
      <c r="Z444" s="3">
        <v>0</v>
      </c>
      <c r="AA444" s="3">
        <v>0</v>
      </c>
      <c r="AB444" s="3">
        <v>0</v>
      </c>
      <c r="AC444" s="3">
        <v>0</v>
      </c>
      <c r="AD444" s="3">
        <v>1</v>
      </c>
      <c r="AE444" s="3">
        <v>0</v>
      </c>
      <c r="AF444" s="3">
        <v>3</v>
      </c>
      <c r="AG444" s="55"/>
      <c r="AH444" s="68"/>
      <c r="AI444" s="57"/>
      <c r="AJ444" s="57"/>
      <c r="AK444" s="57"/>
      <c r="AL444" s="57"/>
      <c r="AM444" s="55"/>
      <c r="AN444" s="55"/>
      <c r="AO444" s="55"/>
      <c r="AP444" s="306"/>
      <c r="AQ444" s="60">
        <f t="shared" si="74"/>
        <v>0</v>
      </c>
      <c r="AR444" s="60">
        <f t="shared" si="73"/>
        <v>0</v>
      </c>
      <c r="AS444" s="63">
        <f t="shared" si="71"/>
        <v>0</v>
      </c>
      <c r="AT444" s="60" t="s">
        <v>425</v>
      </c>
      <c r="AU444" s="64" t="s">
        <v>174</v>
      </c>
      <c r="AV444" s="53"/>
      <c r="AW444" s="53"/>
      <c r="AX444" s="53"/>
      <c r="AY444" s="53"/>
      <c r="AZ444" s="53"/>
      <c r="BA444" s="53"/>
      <c r="BB444" s="53"/>
      <c r="BC444" s="53"/>
      <c r="BD444" s="53">
        <v>1</v>
      </c>
      <c r="BE444" s="53"/>
      <c r="BF444" s="53"/>
      <c r="BG444" s="53"/>
      <c r="BH444" s="53"/>
      <c r="BI444" s="53"/>
      <c r="BJ444" s="53"/>
      <c r="BK444" s="53"/>
      <c r="BL444" s="53"/>
      <c r="BM444" s="53"/>
      <c r="BN444" s="53"/>
      <c r="BO444" s="53"/>
      <c r="BP444" s="53"/>
      <c r="BQ444" s="53"/>
      <c r="BR444" s="53"/>
    </row>
    <row r="445" spans="1:70" s="50" customFormat="1" ht="30">
      <c r="A445" s="53">
        <v>444</v>
      </c>
      <c r="B445" s="3" t="s">
        <v>11</v>
      </c>
      <c r="C445" s="53" t="s">
        <v>1312</v>
      </c>
      <c r="D445" s="3" t="s">
        <v>2104</v>
      </c>
      <c r="E445" s="147">
        <v>21453072</v>
      </c>
      <c r="F445" s="3" t="s">
        <v>2105</v>
      </c>
      <c r="G445" s="3" t="s">
        <v>2106</v>
      </c>
      <c r="H445" s="3" t="s">
        <v>2107</v>
      </c>
      <c r="I445" s="3">
        <v>9858424070</v>
      </c>
      <c r="J445" s="147" t="s">
        <v>2097</v>
      </c>
      <c r="K445" s="147">
        <v>12</v>
      </c>
      <c r="L445" s="322" t="s">
        <v>2012</v>
      </c>
      <c r="M445" s="147" t="s">
        <v>1227</v>
      </c>
      <c r="N445" s="3">
        <v>3</v>
      </c>
      <c r="O445" s="3" t="s">
        <v>61</v>
      </c>
      <c r="P445" s="3" t="s">
        <v>61</v>
      </c>
      <c r="Q445" s="3" t="s">
        <v>9</v>
      </c>
      <c r="R445" s="3">
        <v>8972678.25</v>
      </c>
      <c r="S445" s="3">
        <v>3880476.46</v>
      </c>
      <c r="T445" s="3">
        <v>3104381.17</v>
      </c>
      <c r="U445" s="3">
        <v>776095.29</v>
      </c>
      <c r="V445" s="3">
        <v>5092201.79</v>
      </c>
      <c r="W445" s="61">
        <f t="shared" si="75"/>
        <v>79</v>
      </c>
      <c r="X445" s="61">
        <f t="shared" si="76"/>
        <v>47</v>
      </c>
      <c r="Y445" s="61">
        <f t="shared" si="77"/>
        <v>32</v>
      </c>
      <c r="Z445" s="3">
        <v>2</v>
      </c>
      <c r="AA445" s="3">
        <v>0</v>
      </c>
      <c r="AB445" s="3">
        <v>36</v>
      </c>
      <c r="AC445" s="3">
        <v>20</v>
      </c>
      <c r="AD445" s="3">
        <v>9</v>
      </c>
      <c r="AE445" s="3">
        <v>12</v>
      </c>
      <c r="AF445" s="3">
        <v>3</v>
      </c>
      <c r="AG445" s="55"/>
      <c r="AH445" s="68"/>
      <c r="AI445" s="57"/>
      <c r="AJ445" s="57"/>
      <c r="AK445" s="57"/>
      <c r="AL445" s="57"/>
      <c r="AM445" s="55"/>
      <c r="AN445" s="55"/>
      <c r="AO445" s="55"/>
      <c r="AP445" s="306"/>
      <c r="AQ445" s="60">
        <f t="shared" si="74"/>
        <v>0</v>
      </c>
      <c r="AR445" s="60">
        <f t="shared" si="73"/>
        <v>0</v>
      </c>
      <c r="AS445" s="63">
        <f t="shared" si="71"/>
        <v>0</v>
      </c>
      <c r="AT445" s="60" t="s">
        <v>425</v>
      </c>
      <c r="AU445" s="64" t="s">
        <v>173</v>
      </c>
      <c r="AV445" s="53">
        <v>15</v>
      </c>
      <c r="AW445" s="53">
        <v>44.75</v>
      </c>
      <c r="AX445" s="53"/>
      <c r="AY445" s="53"/>
      <c r="AZ445" s="53"/>
      <c r="BA445" s="53"/>
      <c r="BB445" s="53"/>
      <c r="BC445" s="53"/>
      <c r="BD445" s="53">
        <v>1</v>
      </c>
      <c r="BE445" s="53"/>
      <c r="BF445" s="53"/>
      <c r="BG445" s="53">
        <v>1</v>
      </c>
      <c r="BH445" s="53"/>
      <c r="BI445" s="53"/>
      <c r="BJ445" s="53"/>
      <c r="BK445" s="53"/>
      <c r="BL445" s="53">
        <v>1</v>
      </c>
      <c r="BM445" s="53"/>
      <c r="BN445" s="53"/>
      <c r="BO445" s="53"/>
      <c r="BP445" s="53"/>
      <c r="BQ445" s="53"/>
      <c r="BR445" s="53"/>
    </row>
    <row r="446" spans="1:70" s="50" customFormat="1" ht="30">
      <c r="A446" s="53">
        <v>445</v>
      </c>
      <c r="B446" s="3" t="s">
        <v>11</v>
      </c>
      <c r="C446" s="147" t="s">
        <v>1312</v>
      </c>
      <c r="D446" s="3" t="s">
        <v>2046</v>
      </c>
      <c r="E446" s="147">
        <v>21453073</v>
      </c>
      <c r="F446" s="3" t="s">
        <v>2120</v>
      </c>
      <c r="G446" s="3" t="s">
        <v>2123</v>
      </c>
      <c r="H446" s="3" t="s">
        <v>2124</v>
      </c>
      <c r="I446" s="3">
        <v>9868444612</v>
      </c>
      <c r="J446" s="147" t="s">
        <v>2113</v>
      </c>
      <c r="K446" s="147">
        <v>12</v>
      </c>
      <c r="L446" s="322" t="s">
        <v>2012</v>
      </c>
      <c r="M446" s="147" t="s">
        <v>1402</v>
      </c>
      <c r="N446" s="3">
        <v>3</v>
      </c>
      <c r="O446" s="3" t="s">
        <v>1403</v>
      </c>
      <c r="P446" s="3" t="s">
        <v>1403</v>
      </c>
      <c r="Q446" s="54" t="s">
        <v>36</v>
      </c>
      <c r="R446" s="3">
        <v>4167923.75</v>
      </c>
      <c r="S446" s="3">
        <v>2214833.06</v>
      </c>
      <c r="T446" s="3">
        <v>1771866.45</v>
      </c>
      <c r="U446" s="3">
        <v>442966.61</v>
      </c>
      <c r="V446" s="3">
        <v>1953090.69</v>
      </c>
      <c r="W446" s="61">
        <v>1</v>
      </c>
      <c r="X446" s="61"/>
      <c r="Y446" s="61">
        <v>1</v>
      </c>
      <c r="Z446" s="3"/>
      <c r="AA446" s="3"/>
      <c r="AB446" s="3"/>
      <c r="AC446" s="3">
        <v>1</v>
      </c>
      <c r="AD446" s="3"/>
      <c r="AE446" s="3"/>
      <c r="AF446" s="3">
        <v>3</v>
      </c>
      <c r="AG446" s="55"/>
      <c r="AH446" s="68"/>
      <c r="AI446" s="57"/>
      <c r="AJ446" s="57"/>
      <c r="AK446" s="57"/>
      <c r="AL446" s="57"/>
      <c r="AM446" s="55"/>
      <c r="AN446" s="55"/>
      <c r="AO446" s="55"/>
      <c r="AP446" s="306"/>
      <c r="AQ446" s="60">
        <f t="shared" si="74"/>
        <v>0</v>
      </c>
      <c r="AR446" s="60">
        <f t="shared" si="73"/>
        <v>0</v>
      </c>
      <c r="AS446" s="63">
        <f t="shared" si="71"/>
        <v>0</v>
      </c>
      <c r="AT446" s="60" t="s">
        <v>425</v>
      </c>
      <c r="AU446" s="64"/>
      <c r="AV446" s="53"/>
      <c r="AW446" s="53"/>
      <c r="AX446" s="53"/>
      <c r="AY446" s="53"/>
      <c r="AZ446" s="53"/>
      <c r="BA446" s="53"/>
      <c r="BB446" s="53"/>
      <c r="BC446" s="53"/>
      <c r="BD446" s="53">
        <v>1</v>
      </c>
      <c r="BE446" s="53"/>
      <c r="BF446" s="53"/>
      <c r="BG446" s="53">
        <v>1</v>
      </c>
      <c r="BH446" s="53"/>
      <c r="BI446" s="53"/>
      <c r="BJ446" s="53"/>
      <c r="BK446" s="53"/>
      <c r="BL446" s="53">
        <v>1</v>
      </c>
      <c r="BM446" s="53"/>
      <c r="BN446" s="53"/>
      <c r="BO446" s="53"/>
      <c r="BP446" s="53"/>
      <c r="BQ446" s="53"/>
      <c r="BR446" s="53"/>
    </row>
    <row r="447" spans="1:70" s="50" customFormat="1" ht="45">
      <c r="A447" s="53">
        <v>446</v>
      </c>
      <c r="B447" s="3" t="s">
        <v>11</v>
      </c>
      <c r="C447" s="147" t="s">
        <v>1312</v>
      </c>
      <c r="D447" s="3" t="s">
        <v>2121</v>
      </c>
      <c r="E447" s="147">
        <v>21452074</v>
      </c>
      <c r="F447" s="3" t="s">
        <v>2122</v>
      </c>
      <c r="G447" s="3" t="s">
        <v>2125</v>
      </c>
      <c r="H447" s="3" t="s">
        <v>2126</v>
      </c>
      <c r="I447" s="3">
        <v>98684153966</v>
      </c>
      <c r="J447" s="147" t="s">
        <v>2127</v>
      </c>
      <c r="K447" s="147">
        <v>12</v>
      </c>
      <c r="L447" s="322" t="s">
        <v>2119</v>
      </c>
      <c r="M447" s="147" t="s">
        <v>1402</v>
      </c>
      <c r="N447" s="3">
        <v>2</v>
      </c>
      <c r="O447" s="3" t="s">
        <v>60</v>
      </c>
      <c r="P447" s="3" t="s">
        <v>2172</v>
      </c>
      <c r="Q447" s="3" t="s">
        <v>1405</v>
      </c>
      <c r="R447" s="3">
        <v>9101355.4600000009</v>
      </c>
      <c r="S447" s="3">
        <v>4382145.96</v>
      </c>
      <c r="T447" s="3">
        <v>3505716.77</v>
      </c>
      <c r="U447" s="3">
        <v>876429.19</v>
      </c>
      <c r="V447" s="3">
        <v>4719209.5</v>
      </c>
      <c r="W447" s="61">
        <v>7</v>
      </c>
      <c r="X447" s="61">
        <v>7</v>
      </c>
      <c r="Y447" s="61"/>
      <c r="Z447" s="3"/>
      <c r="AA447" s="3"/>
      <c r="AB447" s="3"/>
      <c r="AC447" s="3"/>
      <c r="AD447" s="3">
        <v>7</v>
      </c>
      <c r="AE447" s="3"/>
      <c r="AF447" s="3">
        <v>3</v>
      </c>
      <c r="AG447" s="55"/>
      <c r="AH447" s="68"/>
      <c r="AI447" s="57"/>
      <c r="AJ447" s="57"/>
      <c r="AK447" s="57"/>
      <c r="AL447" s="57"/>
      <c r="AM447" s="55"/>
      <c r="AN447" s="55"/>
      <c r="AO447" s="55"/>
      <c r="AP447" s="306"/>
      <c r="AQ447" s="60">
        <f t="shared" si="74"/>
        <v>0</v>
      </c>
      <c r="AR447" s="60">
        <f t="shared" si="73"/>
        <v>0</v>
      </c>
      <c r="AS447" s="63">
        <f t="shared" si="71"/>
        <v>0</v>
      </c>
      <c r="AT447" s="60" t="s">
        <v>425</v>
      </c>
      <c r="AU447" s="64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  <c r="BF447" s="53">
        <v>1</v>
      </c>
      <c r="BG447" s="53"/>
      <c r="BH447" s="53"/>
      <c r="BI447" s="53"/>
      <c r="BJ447" s="53"/>
      <c r="BK447" s="53"/>
      <c r="BL447" s="53"/>
      <c r="BM447" s="53"/>
      <c r="BN447" s="53"/>
      <c r="BO447" s="53"/>
      <c r="BP447" s="53"/>
      <c r="BQ447" s="53"/>
      <c r="BR447" s="53"/>
    </row>
    <row r="448" spans="1:70" ht="30">
      <c r="A448" s="53">
        <v>447</v>
      </c>
      <c r="B448" s="310" t="s">
        <v>11</v>
      </c>
      <c r="C448" s="147" t="s">
        <v>1312</v>
      </c>
      <c r="D448" s="310" t="s">
        <v>2300</v>
      </c>
      <c r="E448" s="311">
        <v>21452075</v>
      </c>
      <c r="F448" s="310" t="s">
        <v>2301</v>
      </c>
      <c r="G448" s="310" t="s">
        <v>2302</v>
      </c>
      <c r="H448" s="310" t="s">
        <v>2303</v>
      </c>
      <c r="I448" s="310">
        <v>9848511080</v>
      </c>
      <c r="J448" s="147" t="s">
        <v>2281</v>
      </c>
      <c r="K448" s="147">
        <v>8</v>
      </c>
      <c r="L448" s="322" t="s">
        <v>2304</v>
      </c>
      <c r="M448" s="311" t="s">
        <v>1402</v>
      </c>
      <c r="N448" s="310">
        <v>2</v>
      </c>
      <c r="O448" s="310" t="s">
        <v>60</v>
      </c>
      <c r="P448" s="310" t="s">
        <v>60</v>
      </c>
      <c r="Q448" s="310" t="s">
        <v>9</v>
      </c>
      <c r="R448" s="310">
        <v>2263227.62</v>
      </c>
      <c r="S448" s="310">
        <v>998113.81</v>
      </c>
      <c r="T448" s="310">
        <v>798491.05</v>
      </c>
      <c r="U448" s="310">
        <v>199622.76</v>
      </c>
      <c r="V448" s="310">
        <v>1265113.81</v>
      </c>
      <c r="W448" s="310">
        <v>1</v>
      </c>
      <c r="X448" s="310">
        <v>1</v>
      </c>
      <c r="Y448" s="310">
        <v>0</v>
      </c>
      <c r="Z448" s="310">
        <v>0</v>
      </c>
      <c r="AA448" s="310">
        <v>0</v>
      </c>
      <c r="AB448" s="310">
        <v>0</v>
      </c>
      <c r="AC448" s="310">
        <v>0</v>
      </c>
      <c r="AD448" s="310">
        <v>1</v>
      </c>
      <c r="AE448" s="310">
        <v>0</v>
      </c>
      <c r="AF448" s="310"/>
      <c r="AG448" s="55"/>
      <c r="AH448" s="68"/>
      <c r="AI448" s="57"/>
      <c r="AJ448" s="57"/>
      <c r="AK448" s="57"/>
      <c r="AL448" s="57"/>
      <c r="AP448" s="306"/>
      <c r="AQ448" s="60">
        <f t="shared" si="74"/>
        <v>0</v>
      </c>
      <c r="AR448" s="60">
        <f t="shared" si="73"/>
        <v>0</v>
      </c>
      <c r="AS448" s="63">
        <f t="shared" si="71"/>
        <v>0</v>
      </c>
      <c r="AT448" s="60" t="s">
        <v>425</v>
      </c>
      <c r="AU448" s="64"/>
      <c r="AW448" s="53">
        <v>12.5</v>
      </c>
      <c r="BA448" s="53">
        <v>15</v>
      </c>
      <c r="BL448" s="53">
        <v>1</v>
      </c>
      <c r="BM448" s="53">
        <v>20</v>
      </c>
      <c r="BN448" s="53">
        <v>2</v>
      </c>
    </row>
    <row r="449" spans="1:70" ht="30">
      <c r="A449" s="53">
        <v>448</v>
      </c>
      <c r="B449" s="310" t="s">
        <v>11</v>
      </c>
      <c r="C449" s="147" t="s">
        <v>2561</v>
      </c>
      <c r="D449" s="3" t="s">
        <v>2562</v>
      </c>
      <c r="E449" s="147">
        <v>21663076</v>
      </c>
      <c r="F449" s="3" t="s">
        <v>2563</v>
      </c>
      <c r="G449" s="3" t="s">
        <v>2564</v>
      </c>
      <c r="H449" s="3" t="s">
        <v>2565</v>
      </c>
      <c r="I449" s="3">
        <v>9858423107</v>
      </c>
      <c r="J449" s="147" t="s">
        <v>320</v>
      </c>
      <c r="K449" s="147">
        <v>10</v>
      </c>
      <c r="L449" s="322" t="s">
        <v>2074</v>
      </c>
      <c r="M449" s="147" t="s">
        <v>1402</v>
      </c>
      <c r="N449" s="3">
        <v>3</v>
      </c>
      <c r="O449" s="3" t="s">
        <v>45</v>
      </c>
      <c r="P449" s="3" t="s">
        <v>45</v>
      </c>
      <c r="Q449" s="3" t="s">
        <v>89</v>
      </c>
      <c r="R449" s="3">
        <v>93864098.400000006</v>
      </c>
      <c r="S449" s="3">
        <v>29989373.579999998</v>
      </c>
      <c r="T449" s="3">
        <v>23991498.859999999</v>
      </c>
      <c r="U449" s="3">
        <v>5997874.7199999997</v>
      </c>
      <c r="V449" s="3">
        <v>63874724.82</v>
      </c>
      <c r="W449" s="3">
        <v>9</v>
      </c>
      <c r="X449" s="3">
        <v>8</v>
      </c>
      <c r="Y449" s="3">
        <v>1</v>
      </c>
      <c r="Z449" s="3">
        <v>2</v>
      </c>
      <c r="AA449" s="3">
        <v>0</v>
      </c>
      <c r="AB449" s="3">
        <v>3</v>
      </c>
      <c r="AC449" s="3">
        <v>0</v>
      </c>
      <c r="AD449" s="3">
        <v>3</v>
      </c>
      <c r="AE449" s="3">
        <v>1</v>
      </c>
      <c r="AF449" s="3">
        <v>3</v>
      </c>
      <c r="AG449" s="55"/>
      <c r="AH449" s="68"/>
      <c r="AI449" s="57"/>
      <c r="AJ449" s="57"/>
      <c r="AK449" s="57"/>
      <c r="AL449" s="57"/>
      <c r="AP449" s="306"/>
      <c r="AQ449" s="60">
        <f t="shared" si="74"/>
        <v>0</v>
      </c>
      <c r="AR449" s="60">
        <f t="shared" si="73"/>
        <v>0</v>
      </c>
      <c r="AS449" s="63">
        <f t="shared" si="71"/>
        <v>0</v>
      </c>
      <c r="AT449" s="60" t="s">
        <v>425</v>
      </c>
      <c r="AU449" s="64"/>
      <c r="BH449" s="53">
        <v>3000</v>
      </c>
    </row>
    <row r="450" spans="1:70" ht="45">
      <c r="A450" s="53">
        <v>449</v>
      </c>
      <c r="B450" s="310" t="s">
        <v>11</v>
      </c>
      <c r="C450" s="147" t="s">
        <v>1312</v>
      </c>
      <c r="D450" s="3" t="s">
        <v>2566</v>
      </c>
      <c r="E450" s="147">
        <v>21453077</v>
      </c>
      <c r="F450" s="3" t="s">
        <v>2567</v>
      </c>
      <c r="G450" s="3" t="s">
        <v>2568</v>
      </c>
      <c r="H450" s="3" t="s">
        <v>2569</v>
      </c>
      <c r="I450" s="3">
        <v>9858420522</v>
      </c>
      <c r="J450" s="147" t="s">
        <v>2332</v>
      </c>
      <c r="K450" s="147">
        <v>10</v>
      </c>
      <c r="L450" s="322" t="s">
        <v>1894</v>
      </c>
      <c r="M450" s="147" t="s">
        <v>1402</v>
      </c>
      <c r="N450" s="3">
        <v>3</v>
      </c>
      <c r="O450" s="3" t="s">
        <v>1936</v>
      </c>
      <c r="P450" s="3" t="s">
        <v>1936</v>
      </c>
      <c r="Q450" s="54" t="s">
        <v>36</v>
      </c>
      <c r="R450" s="3">
        <v>15467141.76</v>
      </c>
      <c r="S450" s="3">
        <v>5148454.28</v>
      </c>
      <c r="T450" s="3">
        <v>4118763.42</v>
      </c>
      <c r="U450" s="3">
        <v>1029690.86</v>
      </c>
      <c r="V450" s="3">
        <v>10318687.48</v>
      </c>
      <c r="W450" s="3">
        <v>1</v>
      </c>
      <c r="X450" s="3">
        <v>1</v>
      </c>
      <c r="Y450" s="3">
        <v>0</v>
      </c>
      <c r="Z450" s="3">
        <v>0</v>
      </c>
      <c r="AA450" s="3">
        <v>0</v>
      </c>
      <c r="AB450" s="3">
        <v>0</v>
      </c>
      <c r="AC450" s="3">
        <v>0</v>
      </c>
      <c r="AD450" s="3">
        <v>1</v>
      </c>
      <c r="AE450" s="3">
        <v>0</v>
      </c>
      <c r="AF450" s="3">
        <v>3</v>
      </c>
      <c r="AG450" s="55"/>
      <c r="AH450" s="68"/>
      <c r="AI450" s="57"/>
      <c r="AJ450" s="57"/>
      <c r="AK450" s="57"/>
      <c r="AL450" s="57"/>
      <c r="AP450" s="306"/>
      <c r="AQ450" s="60">
        <f t="shared" si="74"/>
        <v>0</v>
      </c>
      <c r="AR450" s="60">
        <f t="shared" si="73"/>
        <v>0</v>
      </c>
      <c r="AS450" s="63">
        <f t="shared" si="71"/>
        <v>0</v>
      </c>
      <c r="AT450" s="60" t="s">
        <v>425</v>
      </c>
      <c r="AU450" s="64"/>
      <c r="BD450" s="53">
        <v>1</v>
      </c>
      <c r="BG450" s="53">
        <v>1</v>
      </c>
    </row>
    <row r="451" spans="1:70" ht="30">
      <c r="A451" s="53">
        <v>450</v>
      </c>
      <c r="B451" s="310" t="s">
        <v>11</v>
      </c>
      <c r="C451" s="147" t="s">
        <v>1312</v>
      </c>
      <c r="D451" s="3" t="s">
        <v>2570</v>
      </c>
      <c r="E451" s="147">
        <v>21453078</v>
      </c>
      <c r="F451" s="3" t="s">
        <v>2571</v>
      </c>
      <c r="G451" s="3" t="s">
        <v>2572</v>
      </c>
      <c r="H451" s="3" t="s">
        <v>2573</v>
      </c>
      <c r="I451" s="3">
        <v>9858423363</v>
      </c>
      <c r="J451" s="147" t="s">
        <v>2447</v>
      </c>
      <c r="K451" s="147">
        <v>10</v>
      </c>
      <c r="L451" s="322" t="s">
        <v>2326</v>
      </c>
      <c r="M451" s="147" t="s">
        <v>1402</v>
      </c>
      <c r="N451" s="3">
        <v>3</v>
      </c>
      <c r="O451" s="3" t="s">
        <v>1403</v>
      </c>
      <c r="P451" s="3" t="s">
        <v>1403</v>
      </c>
      <c r="Q451" s="54" t="s">
        <v>36</v>
      </c>
      <c r="R451" s="3">
        <v>15601016.529999999</v>
      </c>
      <c r="S451" s="3">
        <v>7614358.2599999998</v>
      </c>
      <c r="T451" s="3">
        <v>6091486.6100000003</v>
      </c>
      <c r="U451" s="3">
        <v>1522871.65</v>
      </c>
      <c r="V451" s="3">
        <v>7986658.2699999996</v>
      </c>
      <c r="W451" s="3">
        <v>77</v>
      </c>
      <c r="X451" s="3">
        <v>40</v>
      </c>
      <c r="Y451" s="3">
        <v>37</v>
      </c>
      <c r="Z451" s="3">
        <v>7</v>
      </c>
      <c r="AA451" s="3">
        <v>7</v>
      </c>
      <c r="AB451" s="3">
        <v>25</v>
      </c>
      <c r="AC451" s="3">
        <v>23</v>
      </c>
      <c r="AD451" s="3">
        <v>8</v>
      </c>
      <c r="AE451" s="3">
        <v>7</v>
      </c>
      <c r="AF451" s="3">
        <v>3</v>
      </c>
      <c r="AG451" s="55"/>
      <c r="AH451" s="68"/>
      <c r="AI451" s="57"/>
      <c r="AJ451" s="57"/>
      <c r="AK451" s="57"/>
      <c r="AL451" s="57"/>
      <c r="AP451" s="306"/>
      <c r="AQ451" s="60">
        <f t="shared" si="74"/>
        <v>0</v>
      </c>
      <c r="AR451" s="60">
        <f t="shared" si="73"/>
        <v>0</v>
      </c>
      <c r="AS451" s="63">
        <f t="shared" ref="AS451:AS506" si="78">AR451/S451*100</f>
        <v>0</v>
      </c>
      <c r="AT451" s="60" t="s">
        <v>425</v>
      </c>
      <c r="AU451" s="64"/>
      <c r="BD451" s="53">
        <v>1</v>
      </c>
      <c r="BG451" s="53">
        <v>1</v>
      </c>
      <c r="BH451" s="53">
        <v>10</v>
      </c>
    </row>
    <row r="452" spans="1:70" ht="30">
      <c r="A452" s="53">
        <v>451</v>
      </c>
      <c r="B452" s="310" t="s">
        <v>11</v>
      </c>
      <c r="C452" s="147" t="s">
        <v>2178</v>
      </c>
      <c r="D452" s="3" t="s">
        <v>2595</v>
      </c>
      <c r="E452" s="147">
        <v>21553079</v>
      </c>
      <c r="F452" s="3" t="s">
        <v>2596</v>
      </c>
      <c r="G452" s="3" t="s">
        <v>2597</v>
      </c>
      <c r="H452" s="3" t="s">
        <v>2598</v>
      </c>
      <c r="I452" s="3">
        <v>9841299721</v>
      </c>
      <c r="J452" s="147" t="s">
        <v>2447</v>
      </c>
      <c r="K452" s="147">
        <v>10</v>
      </c>
      <c r="L452" s="322" t="s">
        <v>2326</v>
      </c>
      <c r="M452" s="147" t="s">
        <v>1402</v>
      </c>
      <c r="N452" s="3">
        <v>3</v>
      </c>
      <c r="O452" s="3" t="s">
        <v>61</v>
      </c>
      <c r="P452" s="3" t="s">
        <v>1520</v>
      </c>
      <c r="Q452" s="54" t="s">
        <v>36</v>
      </c>
      <c r="R452" s="3">
        <v>14897664.199999999</v>
      </c>
      <c r="S452" s="3">
        <v>6708332.0999999996</v>
      </c>
      <c r="T452" s="3">
        <v>5366665.68</v>
      </c>
      <c r="U452" s="3">
        <v>1341666.42</v>
      </c>
      <c r="V452" s="3">
        <v>8189332.0999999996</v>
      </c>
      <c r="W452" s="3">
        <v>141</v>
      </c>
      <c r="X452" s="3">
        <v>81</v>
      </c>
      <c r="Y452" s="3">
        <v>60</v>
      </c>
      <c r="Z452" s="3">
        <v>13</v>
      </c>
      <c r="AA452" s="3">
        <v>5</v>
      </c>
      <c r="AB452" s="3">
        <v>20</v>
      </c>
      <c r="AC452" s="3">
        <v>25</v>
      </c>
      <c r="AD452" s="3">
        <v>48</v>
      </c>
      <c r="AE452" s="3">
        <v>30</v>
      </c>
      <c r="AF452" s="3">
        <v>3</v>
      </c>
      <c r="AG452" s="55"/>
      <c r="AH452" s="68"/>
      <c r="AI452" s="57"/>
      <c r="AJ452" s="57"/>
      <c r="AK452" s="57"/>
      <c r="AL452" s="57"/>
      <c r="AP452" s="306"/>
      <c r="AQ452" s="60">
        <f t="shared" si="74"/>
        <v>0</v>
      </c>
      <c r="AR452" s="60">
        <f t="shared" si="73"/>
        <v>0</v>
      </c>
      <c r="AS452" s="63">
        <f t="shared" si="78"/>
        <v>0</v>
      </c>
      <c r="AT452" s="60" t="s">
        <v>425</v>
      </c>
      <c r="AU452" s="64"/>
      <c r="BD452" s="53">
        <v>1</v>
      </c>
      <c r="BE452" s="53">
        <v>1000</v>
      </c>
      <c r="BG452" s="53">
        <v>1</v>
      </c>
    </row>
    <row r="453" spans="1:70" ht="30">
      <c r="A453" s="53">
        <v>452</v>
      </c>
      <c r="B453" s="310" t="s">
        <v>11</v>
      </c>
      <c r="C453" s="147" t="s">
        <v>2178</v>
      </c>
      <c r="D453" s="3" t="s">
        <v>2599</v>
      </c>
      <c r="E453" s="147">
        <v>21553080</v>
      </c>
      <c r="F453" s="3" t="s">
        <v>2600</v>
      </c>
      <c r="G453" s="3" t="s">
        <v>2601</v>
      </c>
      <c r="H453" s="3" t="s">
        <v>2602</v>
      </c>
      <c r="I453" s="3">
        <v>9858420365</v>
      </c>
      <c r="J453" s="147" t="s">
        <v>2447</v>
      </c>
      <c r="K453" s="147">
        <v>10</v>
      </c>
      <c r="L453" s="322" t="s">
        <v>2326</v>
      </c>
      <c r="M453" s="147" t="s">
        <v>1402</v>
      </c>
      <c r="N453" s="3">
        <v>3</v>
      </c>
      <c r="O453" s="3" t="s">
        <v>97</v>
      </c>
      <c r="P453" s="3" t="s">
        <v>42</v>
      </c>
      <c r="Q453" s="54" t="s">
        <v>36</v>
      </c>
      <c r="R453" s="3">
        <v>17959087.379999999</v>
      </c>
      <c r="S453" s="3">
        <v>8757543.6899999995</v>
      </c>
      <c r="T453" s="3">
        <v>7006034.9500000002</v>
      </c>
      <c r="U453" s="3">
        <v>1751508.74</v>
      </c>
      <c r="V453" s="3">
        <v>9201543.6899999995</v>
      </c>
      <c r="W453" s="3">
        <v>196</v>
      </c>
      <c r="X453" s="3">
        <v>101</v>
      </c>
      <c r="Y453" s="3">
        <v>95</v>
      </c>
      <c r="Z453" s="3">
        <v>54</v>
      </c>
      <c r="AA453" s="3">
        <v>28</v>
      </c>
      <c r="AB453" s="3">
        <v>40</v>
      </c>
      <c r="AC453" s="3">
        <v>60</v>
      </c>
      <c r="AD453" s="3">
        <v>7</v>
      </c>
      <c r="AE453" s="3">
        <v>7</v>
      </c>
      <c r="AF453" s="3">
        <v>3</v>
      </c>
      <c r="AG453" s="55"/>
      <c r="AH453" s="68"/>
      <c r="AI453" s="57"/>
      <c r="AJ453" s="57"/>
      <c r="AK453" s="57"/>
      <c r="AL453" s="57"/>
      <c r="AP453" s="306"/>
      <c r="AQ453" s="60">
        <f t="shared" si="74"/>
        <v>0</v>
      </c>
      <c r="AR453" s="60">
        <f t="shared" si="73"/>
        <v>0</v>
      </c>
      <c r="AS453" s="63">
        <f t="shared" si="78"/>
        <v>0</v>
      </c>
      <c r="AT453" s="60" t="s">
        <v>425</v>
      </c>
      <c r="AU453" s="64"/>
      <c r="BD453" s="53">
        <v>1</v>
      </c>
      <c r="BG453" s="53">
        <v>1</v>
      </c>
    </row>
    <row r="454" spans="1:70" ht="30">
      <c r="A454" s="53">
        <v>453</v>
      </c>
      <c r="B454" s="3" t="s">
        <v>11</v>
      </c>
      <c r="C454" s="147" t="s">
        <v>1312</v>
      </c>
      <c r="D454" s="3" t="s">
        <v>2607</v>
      </c>
      <c r="E454" s="147">
        <v>21453081</v>
      </c>
      <c r="F454" s="3" t="s">
        <v>2608</v>
      </c>
      <c r="G454" s="3" t="s">
        <v>2609</v>
      </c>
      <c r="H454" s="3" t="s">
        <v>2610</v>
      </c>
      <c r="I454" s="3">
        <v>9800601149</v>
      </c>
      <c r="J454" s="147" t="s">
        <v>2593</v>
      </c>
      <c r="K454" s="147">
        <v>9</v>
      </c>
      <c r="L454" s="322" t="s">
        <v>2611</v>
      </c>
      <c r="M454" s="147" t="s">
        <v>1402</v>
      </c>
      <c r="N454" s="3">
        <v>3</v>
      </c>
      <c r="O454" s="3" t="s">
        <v>60</v>
      </c>
      <c r="P454" s="3" t="s">
        <v>60</v>
      </c>
      <c r="Q454" s="54" t="s">
        <v>36</v>
      </c>
      <c r="R454" s="3">
        <v>10817964.199999999</v>
      </c>
      <c r="S454" s="3">
        <v>6572951.7300000004</v>
      </c>
      <c r="T454" s="3">
        <v>5258361.38</v>
      </c>
      <c r="U454" s="3">
        <v>1314590.3500000001</v>
      </c>
      <c r="V454" s="3">
        <v>4245012.47</v>
      </c>
      <c r="W454" s="3">
        <v>66</v>
      </c>
      <c r="X454" s="3">
        <v>21</v>
      </c>
      <c r="Y454" s="3">
        <v>45</v>
      </c>
      <c r="Z454" s="3">
        <v>0</v>
      </c>
      <c r="AA454" s="3">
        <v>0</v>
      </c>
      <c r="AB454" s="3">
        <v>21</v>
      </c>
      <c r="AC454" s="3">
        <v>45</v>
      </c>
      <c r="AD454" s="3">
        <v>0</v>
      </c>
      <c r="AE454" s="3">
        <v>0</v>
      </c>
      <c r="AF454" s="3">
        <v>3</v>
      </c>
      <c r="AG454" s="55"/>
      <c r="AH454" s="68"/>
      <c r="AI454" s="57"/>
      <c r="AJ454" s="57"/>
      <c r="AK454" s="57"/>
      <c r="AL454" s="57"/>
      <c r="AP454" s="306"/>
      <c r="AQ454" s="60">
        <f t="shared" si="74"/>
        <v>0</v>
      </c>
      <c r="AR454" s="60">
        <f t="shared" si="73"/>
        <v>0</v>
      </c>
      <c r="AS454" s="63">
        <f t="shared" si="78"/>
        <v>0</v>
      </c>
      <c r="AT454" s="60" t="s">
        <v>425</v>
      </c>
      <c r="AU454" s="64"/>
      <c r="BD454" s="53">
        <v>1</v>
      </c>
      <c r="BG454" s="53">
        <v>1</v>
      </c>
    </row>
    <row r="455" spans="1:70" ht="30">
      <c r="A455" s="53">
        <v>454</v>
      </c>
      <c r="B455" s="3" t="s">
        <v>11</v>
      </c>
      <c r="C455" s="147" t="s">
        <v>2178</v>
      </c>
      <c r="D455" s="3" t="s">
        <v>2633</v>
      </c>
      <c r="E455" s="147">
        <v>21553082</v>
      </c>
      <c r="F455" s="3" t="s">
        <v>2634</v>
      </c>
      <c r="G455" s="3" t="s">
        <v>2635</v>
      </c>
      <c r="H455" s="3" t="s">
        <v>2636</v>
      </c>
      <c r="I455" s="3">
        <v>9848514839</v>
      </c>
      <c r="J455" s="147" t="s">
        <v>2624</v>
      </c>
      <c r="K455" s="147">
        <v>9</v>
      </c>
      <c r="L455" s="322" t="s">
        <v>2012</v>
      </c>
      <c r="M455" s="147" t="s">
        <v>1402</v>
      </c>
      <c r="N455" s="3">
        <v>3</v>
      </c>
      <c r="O455" s="3" t="s">
        <v>1403</v>
      </c>
      <c r="P455" s="3" t="s">
        <v>1403</v>
      </c>
      <c r="Q455" s="54" t="s">
        <v>36</v>
      </c>
      <c r="R455" s="3">
        <v>4189168.92</v>
      </c>
      <c r="S455" s="3">
        <v>2064184.46</v>
      </c>
      <c r="T455" s="3">
        <v>1651347.57</v>
      </c>
      <c r="U455" s="3">
        <v>412836.89</v>
      </c>
      <c r="V455" s="3">
        <v>2124984.46</v>
      </c>
      <c r="W455" s="3">
        <v>75</v>
      </c>
      <c r="X455" s="3">
        <v>5</v>
      </c>
      <c r="Y455" s="3">
        <v>70</v>
      </c>
      <c r="Z455" s="3">
        <v>0</v>
      </c>
      <c r="AA455" s="3">
        <v>0</v>
      </c>
      <c r="AB455" s="3">
        <v>5</v>
      </c>
      <c r="AC455" s="3">
        <v>32</v>
      </c>
      <c r="AD455" s="3">
        <v>0</v>
      </c>
      <c r="AE455" s="3">
        <v>38</v>
      </c>
      <c r="AF455" s="3">
        <v>3</v>
      </c>
      <c r="AG455" s="55"/>
      <c r="AH455" s="68"/>
      <c r="AI455" s="57"/>
      <c r="AJ455" s="57"/>
      <c r="AK455" s="57"/>
      <c r="AL455" s="57"/>
      <c r="AP455" s="306"/>
      <c r="AQ455" s="60">
        <f t="shared" si="74"/>
        <v>0</v>
      </c>
      <c r="AR455" s="60">
        <f t="shared" si="73"/>
        <v>0</v>
      </c>
      <c r="AS455" s="63">
        <f t="shared" si="78"/>
        <v>0</v>
      </c>
      <c r="AT455" s="60" t="s">
        <v>425</v>
      </c>
      <c r="AU455" s="64"/>
      <c r="BD455" s="53">
        <v>1</v>
      </c>
      <c r="BG455" s="53">
        <v>1</v>
      </c>
      <c r="BL455" s="53">
        <v>1</v>
      </c>
    </row>
    <row r="456" spans="1:70" ht="30">
      <c r="A456" s="53">
        <v>455</v>
      </c>
      <c r="B456" s="3" t="s">
        <v>11</v>
      </c>
      <c r="C456" s="147" t="s">
        <v>2178</v>
      </c>
      <c r="D456" s="3" t="s">
        <v>2641</v>
      </c>
      <c r="E456" s="147">
        <v>21552083</v>
      </c>
      <c r="F456" s="3" t="s">
        <v>2642</v>
      </c>
      <c r="G456" s="3" t="s">
        <v>2643</v>
      </c>
      <c r="H456" s="3" t="s">
        <v>2644</v>
      </c>
      <c r="I456" s="3">
        <v>9848635484</v>
      </c>
      <c r="J456" s="147" t="s">
        <v>2645</v>
      </c>
      <c r="K456" s="147">
        <v>10</v>
      </c>
      <c r="L456" s="322" t="s">
        <v>2625</v>
      </c>
      <c r="M456" s="147" t="s">
        <v>1402</v>
      </c>
      <c r="N456" s="3">
        <v>2</v>
      </c>
      <c r="O456" s="3" t="s">
        <v>1403</v>
      </c>
      <c r="P456" s="3" t="s">
        <v>1403</v>
      </c>
      <c r="Q456" s="3" t="s">
        <v>9</v>
      </c>
      <c r="R456" s="3">
        <v>4724560.0999999996</v>
      </c>
      <c r="S456" s="3">
        <v>2185480.0499999998</v>
      </c>
      <c r="T456" s="3">
        <v>1748384.04</v>
      </c>
      <c r="U456" s="3">
        <v>437096.01</v>
      </c>
      <c r="V456" s="3">
        <v>2539080.0499999998</v>
      </c>
      <c r="W456" s="3">
        <v>2</v>
      </c>
      <c r="X456" s="3">
        <v>1</v>
      </c>
      <c r="Y456" s="3">
        <v>1</v>
      </c>
      <c r="Z456" s="3">
        <v>0</v>
      </c>
      <c r="AA456" s="3">
        <v>0</v>
      </c>
      <c r="AB456" s="3">
        <v>0</v>
      </c>
      <c r="AC456" s="3">
        <v>0</v>
      </c>
      <c r="AD456" s="3">
        <v>1</v>
      </c>
      <c r="AE456" s="3">
        <v>1</v>
      </c>
      <c r="AF456" s="3">
        <v>3</v>
      </c>
      <c r="AG456" s="55"/>
      <c r="AH456" s="68"/>
      <c r="AI456" s="57"/>
      <c r="AJ456" s="57"/>
      <c r="AK456" s="57"/>
      <c r="AL456" s="57"/>
      <c r="AP456" s="306"/>
      <c r="AQ456" s="60">
        <f t="shared" si="74"/>
        <v>0</v>
      </c>
      <c r="AR456" s="60">
        <f t="shared" si="73"/>
        <v>0</v>
      </c>
      <c r="AS456" s="63">
        <f t="shared" si="78"/>
        <v>0</v>
      </c>
      <c r="AT456" s="60" t="s">
        <v>425</v>
      </c>
      <c r="AU456" s="64"/>
      <c r="AW456" s="53">
        <v>96</v>
      </c>
      <c r="BB456" s="53">
        <v>1</v>
      </c>
      <c r="BL456" s="53">
        <v>1</v>
      </c>
      <c r="BM456" s="53">
        <v>50</v>
      </c>
      <c r="BN456" s="53">
        <v>1</v>
      </c>
      <c r="BR456" s="53">
        <v>1</v>
      </c>
    </row>
    <row r="457" spans="1:70" ht="30">
      <c r="A457" s="53">
        <v>456</v>
      </c>
      <c r="B457" s="3" t="s">
        <v>11</v>
      </c>
      <c r="C457" s="147" t="s">
        <v>2178</v>
      </c>
      <c r="D457" s="3" t="s">
        <v>2646</v>
      </c>
      <c r="E457" s="147">
        <v>21552084</v>
      </c>
      <c r="F457" s="3" t="s">
        <v>2647</v>
      </c>
      <c r="G457" s="3" t="s">
        <v>2648</v>
      </c>
      <c r="H457" s="3" t="s">
        <v>2649</v>
      </c>
      <c r="I457" s="3">
        <v>9849633569</v>
      </c>
      <c r="J457" s="147" t="s">
        <v>2478</v>
      </c>
      <c r="K457" s="147">
        <v>10</v>
      </c>
      <c r="L457" s="322" t="s">
        <v>2625</v>
      </c>
      <c r="M457" s="147" t="s">
        <v>1402</v>
      </c>
      <c r="N457" s="3">
        <v>2</v>
      </c>
      <c r="O457" s="3" t="s">
        <v>1403</v>
      </c>
      <c r="P457" s="3" t="s">
        <v>60</v>
      </c>
      <c r="Q457" s="3" t="s">
        <v>9</v>
      </c>
      <c r="R457" s="3">
        <v>4359661</v>
      </c>
      <c r="S457" s="3">
        <v>1886080.5</v>
      </c>
      <c r="T457" s="3">
        <v>1508864.4</v>
      </c>
      <c r="U457" s="3">
        <v>377216.1</v>
      </c>
      <c r="V457" s="3">
        <v>2473580.5</v>
      </c>
      <c r="W457" s="3">
        <v>1</v>
      </c>
      <c r="X457" s="3">
        <v>1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>
        <v>1</v>
      </c>
      <c r="AE457" s="3">
        <v>0</v>
      </c>
      <c r="AF457" s="3">
        <v>3</v>
      </c>
      <c r="AG457" s="55"/>
      <c r="AH457" s="68"/>
      <c r="AI457" s="57"/>
      <c r="AJ457" s="57"/>
      <c r="AK457" s="57"/>
      <c r="AL457" s="57"/>
      <c r="AP457" s="306"/>
      <c r="AQ457" s="60">
        <f t="shared" si="74"/>
        <v>0</v>
      </c>
      <c r="AR457" s="60">
        <f t="shared" si="73"/>
        <v>0</v>
      </c>
      <c r="AS457" s="63">
        <f t="shared" si="78"/>
        <v>0</v>
      </c>
      <c r="AT457" s="60" t="s">
        <v>425</v>
      </c>
      <c r="AU457" s="64" t="s">
        <v>182</v>
      </c>
      <c r="AV457" s="53">
        <v>3000</v>
      </c>
      <c r="AW457" s="53">
        <v>24</v>
      </c>
      <c r="BA457" s="53">
        <v>10</v>
      </c>
      <c r="BC457" s="53">
        <v>1</v>
      </c>
      <c r="BL457" s="53">
        <v>1</v>
      </c>
      <c r="BM457" s="53">
        <v>50</v>
      </c>
      <c r="BN457" s="53">
        <v>2</v>
      </c>
    </row>
    <row r="458" spans="1:70" ht="30">
      <c r="A458" s="53">
        <v>457</v>
      </c>
      <c r="B458" s="3" t="s">
        <v>11</v>
      </c>
      <c r="C458" s="147" t="s">
        <v>2178</v>
      </c>
      <c r="D458" s="3" t="s">
        <v>2650</v>
      </c>
      <c r="E458" s="147">
        <v>21552085</v>
      </c>
      <c r="F458" s="3" t="s">
        <v>2651</v>
      </c>
      <c r="G458" s="3" t="s">
        <v>2652</v>
      </c>
      <c r="H458" s="3" t="s">
        <v>2653</v>
      </c>
      <c r="I458" s="3">
        <v>9858750584</v>
      </c>
      <c r="J458" s="147" t="s">
        <v>2478</v>
      </c>
      <c r="K458" s="147">
        <v>10</v>
      </c>
      <c r="L458" s="322" t="s">
        <v>2625</v>
      </c>
      <c r="M458" s="147" t="s">
        <v>1402</v>
      </c>
      <c r="N458" s="3">
        <v>2</v>
      </c>
      <c r="O458" s="3" t="s">
        <v>1403</v>
      </c>
      <c r="P458" s="3" t="s">
        <v>1403</v>
      </c>
      <c r="Q458" s="3" t="s">
        <v>9</v>
      </c>
      <c r="R458" s="3">
        <v>9279982.0999999996</v>
      </c>
      <c r="S458" s="3">
        <v>4423991.05</v>
      </c>
      <c r="T458" s="3">
        <v>3539192.84</v>
      </c>
      <c r="U458" s="3">
        <v>884798.21</v>
      </c>
      <c r="V458" s="3">
        <v>4855991.05</v>
      </c>
      <c r="W458" s="3">
        <v>1</v>
      </c>
      <c r="X458" s="3">
        <v>1</v>
      </c>
      <c r="Y458" s="3">
        <v>0</v>
      </c>
      <c r="Z458" s="3">
        <v>0</v>
      </c>
      <c r="AA458" s="3">
        <v>0</v>
      </c>
      <c r="AB458" s="3">
        <v>0</v>
      </c>
      <c r="AC458" s="3">
        <v>0</v>
      </c>
      <c r="AD458" s="3">
        <v>1</v>
      </c>
      <c r="AE458" s="3">
        <v>0</v>
      </c>
      <c r="AF458" s="3">
        <v>3</v>
      </c>
      <c r="AG458" s="55"/>
      <c r="AH458" s="68"/>
      <c r="AI458" s="57"/>
      <c r="AJ458" s="57"/>
      <c r="AK458" s="57"/>
      <c r="AL458" s="57"/>
      <c r="AP458" s="306"/>
      <c r="AQ458" s="60">
        <f t="shared" si="74"/>
        <v>0</v>
      </c>
      <c r="AR458" s="60">
        <f t="shared" si="73"/>
        <v>0</v>
      </c>
      <c r="AS458" s="63">
        <f t="shared" si="78"/>
        <v>0</v>
      </c>
      <c r="AT458" s="60" t="s">
        <v>425</v>
      </c>
      <c r="AU458" s="64"/>
      <c r="AW458" s="53">
        <v>161</v>
      </c>
      <c r="BB458" s="53">
        <v>2</v>
      </c>
      <c r="BL458" s="53">
        <v>1</v>
      </c>
      <c r="BM458" s="53">
        <v>50</v>
      </c>
      <c r="BN458" s="53">
        <v>1</v>
      </c>
      <c r="BR458" s="53">
        <v>1</v>
      </c>
    </row>
    <row r="459" spans="1:70" ht="30">
      <c r="A459" s="53">
        <v>458</v>
      </c>
      <c r="B459" s="3" t="s">
        <v>11</v>
      </c>
      <c r="C459" s="147" t="s">
        <v>2178</v>
      </c>
      <c r="D459" s="3" t="s">
        <v>2654</v>
      </c>
      <c r="E459" s="147">
        <v>21553086</v>
      </c>
      <c r="F459" s="3" t="s">
        <v>2655</v>
      </c>
      <c r="G459" s="3" t="s">
        <v>2656</v>
      </c>
      <c r="H459" s="3" t="s">
        <v>2657</v>
      </c>
      <c r="I459" s="3">
        <v>9848658120</v>
      </c>
      <c r="J459" s="147" t="s">
        <v>2645</v>
      </c>
      <c r="K459" s="147">
        <v>9</v>
      </c>
      <c r="L459" s="322" t="s">
        <v>2012</v>
      </c>
      <c r="M459" s="147" t="s">
        <v>1402</v>
      </c>
      <c r="N459" s="3">
        <v>3</v>
      </c>
      <c r="O459" s="3" t="s">
        <v>1403</v>
      </c>
      <c r="P459" s="3" t="s">
        <v>1403</v>
      </c>
      <c r="Q459" s="54" t="s">
        <v>36</v>
      </c>
      <c r="R459" s="3">
        <v>3805727.66</v>
      </c>
      <c r="S459" s="3">
        <v>1857813.83</v>
      </c>
      <c r="T459" s="3">
        <v>1486251.06</v>
      </c>
      <c r="U459" s="3">
        <v>371562.77</v>
      </c>
      <c r="V459" s="3">
        <v>1947913.83</v>
      </c>
      <c r="W459" s="3">
        <v>21</v>
      </c>
      <c r="X459" s="3">
        <v>9</v>
      </c>
      <c r="Y459" s="3">
        <v>12</v>
      </c>
      <c r="Z459" s="3">
        <v>0</v>
      </c>
      <c r="AA459" s="3">
        <v>0</v>
      </c>
      <c r="AB459" s="3">
        <v>0</v>
      </c>
      <c r="AC459" s="3">
        <v>0</v>
      </c>
      <c r="AD459" s="3">
        <v>9</v>
      </c>
      <c r="AE459" s="3">
        <v>12</v>
      </c>
      <c r="AF459" s="3">
        <v>3</v>
      </c>
      <c r="AG459" s="55"/>
      <c r="AH459" s="68"/>
      <c r="AI459" s="57"/>
      <c r="AJ459" s="57"/>
      <c r="AK459" s="57"/>
      <c r="AL459" s="57"/>
      <c r="AP459" s="306"/>
      <c r="AQ459" s="60">
        <f t="shared" si="74"/>
        <v>0</v>
      </c>
      <c r="AR459" s="60">
        <f t="shared" si="73"/>
        <v>0</v>
      </c>
      <c r="AS459" s="63">
        <f t="shared" si="78"/>
        <v>0</v>
      </c>
      <c r="AT459" s="60" t="s">
        <v>425</v>
      </c>
      <c r="AU459" s="64"/>
      <c r="AW459" s="53">
        <v>75</v>
      </c>
      <c r="BD459" s="53">
        <v>1</v>
      </c>
      <c r="BG459" s="53">
        <v>1</v>
      </c>
      <c r="BM459" s="53">
        <v>10</v>
      </c>
      <c r="BN459" s="53">
        <v>2</v>
      </c>
    </row>
    <row r="460" spans="1:70" ht="30">
      <c r="A460" s="53">
        <v>459</v>
      </c>
      <c r="B460" s="3" t="s">
        <v>11</v>
      </c>
      <c r="C460" s="147" t="s">
        <v>2178</v>
      </c>
      <c r="D460" s="3" t="s">
        <v>2658</v>
      </c>
      <c r="E460" s="147">
        <v>21553087</v>
      </c>
      <c r="F460" s="3" t="s">
        <v>2659</v>
      </c>
      <c r="G460" s="3" t="s">
        <v>2660</v>
      </c>
      <c r="H460" s="3" t="s">
        <v>2661</v>
      </c>
      <c r="I460" s="3">
        <v>9808692369</v>
      </c>
      <c r="J460" s="147" t="s">
        <v>2645</v>
      </c>
      <c r="K460" s="147">
        <v>9</v>
      </c>
      <c r="L460" s="322" t="s">
        <v>2012</v>
      </c>
      <c r="M460" s="147" t="s">
        <v>1402</v>
      </c>
      <c r="N460" s="3">
        <v>3</v>
      </c>
      <c r="O460" s="3" t="s">
        <v>97</v>
      </c>
      <c r="P460" s="3" t="s">
        <v>42</v>
      </c>
      <c r="Q460" s="54" t="s">
        <v>36</v>
      </c>
      <c r="R460" s="3">
        <v>21141302.579999998</v>
      </c>
      <c r="S460" s="3">
        <v>9761351.2899999991</v>
      </c>
      <c r="T460" s="3">
        <v>7809081.0300000003</v>
      </c>
      <c r="U460" s="3">
        <v>1952270.26</v>
      </c>
      <c r="V460" s="3">
        <v>11379951.289999999</v>
      </c>
      <c r="W460" s="3">
        <v>276</v>
      </c>
      <c r="X460" s="3">
        <v>159</v>
      </c>
      <c r="Y460" s="3">
        <v>117</v>
      </c>
      <c r="Z460" s="3">
        <v>20</v>
      </c>
      <c r="AA460" s="3">
        <v>12</v>
      </c>
      <c r="AB460" s="3">
        <v>20</v>
      </c>
      <c r="AC460" s="3">
        <v>30</v>
      </c>
      <c r="AD460" s="3">
        <v>119</v>
      </c>
      <c r="AE460" s="3">
        <v>75</v>
      </c>
      <c r="AF460" s="3">
        <v>3</v>
      </c>
      <c r="AG460" s="55"/>
      <c r="AH460" s="68"/>
      <c r="AI460" s="57"/>
      <c r="AJ460" s="57"/>
      <c r="AK460" s="57"/>
      <c r="AL460" s="57"/>
      <c r="AP460" s="306"/>
      <c r="AQ460" s="60">
        <f t="shared" si="74"/>
        <v>0</v>
      </c>
      <c r="AR460" s="60">
        <f t="shared" si="73"/>
        <v>0</v>
      </c>
      <c r="AS460" s="63">
        <f t="shared" si="78"/>
        <v>0</v>
      </c>
      <c r="AT460" s="60" t="s">
        <v>425</v>
      </c>
      <c r="AU460" s="64" t="s">
        <v>173</v>
      </c>
      <c r="AV460" s="53">
        <v>60</v>
      </c>
      <c r="BD460" s="53">
        <v>1</v>
      </c>
      <c r="BG460" s="53">
        <v>1</v>
      </c>
      <c r="BL460" s="53">
        <v>4</v>
      </c>
    </row>
    <row r="461" spans="1:70" ht="30">
      <c r="A461" s="53">
        <v>460</v>
      </c>
      <c r="B461" s="3" t="s">
        <v>11</v>
      </c>
      <c r="C461" s="147" t="s">
        <v>2178</v>
      </c>
      <c r="D461" s="3" t="s">
        <v>2674</v>
      </c>
      <c r="E461" s="147">
        <v>21553088</v>
      </c>
      <c r="F461" s="3" t="s">
        <v>2675</v>
      </c>
      <c r="G461" s="3" t="s">
        <v>2676</v>
      </c>
      <c r="H461" s="3" t="s">
        <v>2677</v>
      </c>
      <c r="I461" s="3">
        <v>9848433821</v>
      </c>
      <c r="J461" s="147" t="s">
        <v>2478</v>
      </c>
      <c r="K461" s="147">
        <v>9</v>
      </c>
      <c r="L461" s="322" t="s">
        <v>2012</v>
      </c>
      <c r="M461" s="147" t="s">
        <v>1402</v>
      </c>
      <c r="N461" s="3">
        <v>3</v>
      </c>
      <c r="O461" s="3" t="s">
        <v>61</v>
      </c>
      <c r="P461" s="3" t="s">
        <v>61</v>
      </c>
      <c r="Q461" s="54" t="s">
        <v>36</v>
      </c>
      <c r="R461" s="3">
        <v>5329279.24</v>
      </c>
      <c r="S461" s="3">
        <v>2516860.12</v>
      </c>
      <c r="T461" s="3">
        <v>2013488.1</v>
      </c>
      <c r="U461" s="3">
        <v>503372.02</v>
      </c>
      <c r="V461" s="3">
        <v>2812419.12</v>
      </c>
      <c r="W461" s="3">
        <v>68</v>
      </c>
      <c r="X461" s="3">
        <v>1</v>
      </c>
      <c r="Y461" s="3">
        <v>67</v>
      </c>
      <c r="Z461" s="3">
        <v>1</v>
      </c>
      <c r="AA461" s="3">
        <v>44</v>
      </c>
      <c r="AB461" s="3">
        <v>0</v>
      </c>
      <c r="AC461" s="3">
        <v>4</v>
      </c>
      <c r="AD461" s="3">
        <v>0</v>
      </c>
      <c r="AE461" s="3">
        <v>19</v>
      </c>
      <c r="AF461" s="3">
        <v>3</v>
      </c>
      <c r="AG461" s="55"/>
      <c r="AH461" s="68"/>
      <c r="AI461" s="57"/>
      <c r="AJ461" s="57"/>
      <c r="AK461" s="57"/>
      <c r="AL461" s="57"/>
      <c r="AP461" s="306"/>
      <c r="AQ461" s="60">
        <f t="shared" si="74"/>
        <v>0</v>
      </c>
      <c r="AR461" s="60">
        <f t="shared" si="73"/>
        <v>0</v>
      </c>
      <c r="AS461" s="63">
        <f t="shared" si="78"/>
        <v>0</v>
      </c>
      <c r="AT461" s="60" t="s">
        <v>425</v>
      </c>
      <c r="AU461" s="64" t="s">
        <v>173</v>
      </c>
      <c r="AV461" s="53">
        <v>5</v>
      </c>
      <c r="AW461" s="53">
        <v>10</v>
      </c>
      <c r="BD461" s="53">
        <v>1</v>
      </c>
      <c r="BE461" s="53">
        <v>25</v>
      </c>
      <c r="BG461" s="53">
        <v>1</v>
      </c>
      <c r="BL461" s="53">
        <v>3</v>
      </c>
      <c r="BN461" s="53">
        <v>12</v>
      </c>
    </row>
    <row r="462" spans="1:70" ht="30">
      <c r="A462" s="53">
        <v>461</v>
      </c>
      <c r="B462" s="3" t="s">
        <v>11</v>
      </c>
      <c r="C462" s="147" t="s">
        <v>2178</v>
      </c>
      <c r="D462" s="3" t="s">
        <v>2714</v>
      </c>
      <c r="E462" s="3">
        <v>21553089</v>
      </c>
      <c r="F462" s="3" t="s">
        <v>2715</v>
      </c>
      <c r="G462" s="3" t="s">
        <v>2716</v>
      </c>
      <c r="H462" s="3" t="s">
        <v>2717</v>
      </c>
      <c r="I462" s="3">
        <v>9849637943</v>
      </c>
      <c r="J462" s="147" t="s">
        <v>2645</v>
      </c>
      <c r="K462" s="147">
        <v>9</v>
      </c>
      <c r="L462" s="323" t="s">
        <v>2722</v>
      </c>
      <c r="M462" s="3" t="s">
        <v>1402</v>
      </c>
      <c r="N462" s="3">
        <v>3</v>
      </c>
      <c r="O462" s="3" t="s">
        <v>61</v>
      </c>
      <c r="P462" s="3" t="s">
        <v>1520</v>
      </c>
      <c r="Q462" s="54" t="s">
        <v>36</v>
      </c>
      <c r="R462" s="3">
        <v>5136804.4400000004</v>
      </c>
      <c r="S462" s="3">
        <v>2327002.2200000002</v>
      </c>
      <c r="T462" s="3">
        <v>1861601.78</v>
      </c>
      <c r="U462" s="3">
        <v>465400.44</v>
      </c>
      <c r="V462" s="3">
        <v>2809802.22</v>
      </c>
      <c r="W462" s="3">
        <v>1</v>
      </c>
      <c r="X462" s="3">
        <v>1</v>
      </c>
      <c r="Y462" s="3">
        <v>0</v>
      </c>
      <c r="Z462" s="3">
        <v>0</v>
      </c>
      <c r="AA462" s="3">
        <v>0</v>
      </c>
      <c r="AB462" s="3">
        <v>1</v>
      </c>
      <c r="AC462" s="3">
        <v>0</v>
      </c>
      <c r="AD462" s="3">
        <v>0</v>
      </c>
      <c r="AE462" s="3">
        <v>0</v>
      </c>
      <c r="AF462" s="3">
        <v>3</v>
      </c>
      <c r="AG462" s="55"/>
      <c r="AH462" s="68"/>
      <c r="AI462" s="57"/>
      <c r="AJ462" s="57"/>
      <c r="AK462" s="57"/>
      <c r="AL462" s="57"/>
      <c r="AP462" s="306"/>
      <c r="AQ462" s="60">
        <f t="shared" si="74"/>
        <v>0</v>
      </c>
      <c r="AR462" s="60">
        <f t="shared" si="73"/>
        <v>0</v>
      </c>
      <c r="AS462" s="63">
        <f t="shared" si="78"/>
        <v>0</v>
      </c>
      <c r="AT462" s="60" t="s">
        <v>425</v>
      </c>
      <c r="AU462" s="64"/>
      <c r="AW462" s="53">
        <v>26.46</v>
      </c>
      <c r="BD462" s="53">
        <v>1</v>
      </c>
      <c r="BG462" s="53">
        <v>1</v>
      </c>
      <c r="BL462" s="53">
        <v>4</v>
      </c>
      <c r="BN462" s="53">
        <v>10</v>
      </c>
    </row>
    <row r="463" spans="1:70" ht="30">
      <c r="A463" s="53">
        <v>462</v>
      </c>
      <c r="B463" s="3" t="s">
        <v>11</v>
      </c>
      <c r="C463" s="147" t="s">
        <v>2178</v>
      </c>
      <c r="D463" s="3" t="s">
        <v>2756</v>
      </c>
      <c r="E463" s="3">
        <v>21553090</v>
      </c>
      <c r="F463" s="3" t="s">
        <v>2757</v>
      </c>
      <c r="G463" s="3" t="s">
        <v>2758</v>
      </c>
      <c r="H463" s="3" t="s">
        <v>2759</v>
      </c>
      <c r="I463" s="3" t="s">
        <v>2760</v>
      </c>
      <c r="J463" s="3" t="s">
        <v>2755</v>
      </c>
      <c r="K463" s="3">
        <v>9</v>
      </c>
      <c r="L463" s="3" t="s">
        <v>2625</v>
      </c>
      <c r="M463" s="3" t="s">
        <v>1402</v>
      </c>
      <c r="N463" s="3">
        <v>3</v>
      </c>
      <c r="O463" s="3" t="s">
        <v>97</v>
      </c>
      <c r="P463" s="3" t="s">
        <v>2767</v>
      </c>
      <c r="Q463" s="54" t="s">
        <v>36</v>
      </c>
      <c r="R463" s="3">
        <v>14597844.859999999</v>
      </c>
      <c r="S463" s="3">
        <v>6997423.2300000004</v>
      </c>
      <c r="T463" s="3">
        <v>5597938.5800000001</v>
      </c>
      <c r="U463" s="3">
        <v>1399484.65</v>
      </c>
      <c r="V463" s="3">
        <v>7600421.6299999999</v>
      </c>
      <c r="W463" s="3">
        <v>1</v>
      </c>
      <c r="X463" s="3">
        <v>1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1</v>
      </c>
      <c r="AE463" s="3">
        <v>0</v>
      </c>
      <c r="AF463" s="3">
        <v>3</v>
      </c>
      <c r="AG463" s="55"/>
      <c r="AH463" s="68"/>
      <c r="AI463" s="57"/>
      <c r="AJ463" s="57"/>
      <c r="AK463" s="57"/>
      <c r="AL463" s="57"/>
      <c r="AP463" s="306"/>
      <c r="AQ463" s="60">
        <f t="shared" si="74"/>
        <v>0</v>
      </c>
      <c r="AR463" s="60">
        <f t="shared" si="73"/>
        <v>0</v>
      </c>
      <c r="AS463" s="63">
        <f t="shared" si="78"/>
        <v>0</v>
      </c>
      <c r="AT463" s="60" t="s">
        <v>425</v>
      </c>
      <c r="AU463" s="64"/>
      <c r="BD463" s="53">
        <v>1</v>
      </c>
    </row>
    <row r="464" spans="1:70" ht="30">
      <c r="A464" s="53">
        <v>463</v>
      </c>
      <c r="B464" s="3" t="s">
        <v>11</v>
      </c>
      <c r="C464" s="147" t="s">
        <v>2178</v>
      </c>
      <c r="D464" s="3" t="s">
        <v>2768</v>
      </c>
      <c r="E464" s="3">
        <v>21552091</v>
      </c>
      <c r="F464" s="3" t="s">
        <v>2769</v>
      </c>
      <c r="G464" s="3" t="s">
        <v>2770</v>
      </c>
      <c r="H464" s="3" t="s">
        <v>2565</v>
      </c>
      <c r="I464" s="3" t="s">
        <v>2771</v>
      </c>
      <c r="J464" s="3" t="s">
        <v>2772</v>
      </c>
      <c r="K464" s="3">
        <v>10</v>
      </c>
      <c r="L464" s="3" t="s">
        <v>2773</v>
      </c>
      <c r="M464" s="3" t="s">
        <v>1227</v>
      </c>
      <c r="N464" s="3">
        <v>2</v>
      </c>
      <c r="O464" s="3" t="s">
        <v>45</v>
      </c>
      <c r="P464" s="3" t="s">
        <v>45</v>
      </c>
      <c r="Q464" s="3" t="s">
        <v>9</v>
      </c>
      <c r="R464" s="3">
        <v>10025393</v>
      </c>
      <c r="S464" s="3">
        <v>4693460.8</v>
      </c>
      <c r="T464" s="3">
        <v>3754768.64</v>
      </c>
      <c r="U464" s="3">
        <v>938692.16</v>
      </c>
      <c r="V464" s="3">
        <v>5331932.2</v>
      </c>
      <c r="W464" s="3">
        <v>152</v>
      </c>
      <c r="X464" s="3">
        <v>83</v>
      </c>
      <c r="Y464" s="3">
        <v>69</v>
      </c>
      <c r="Z464" s="3">
        <v>2</v>
      </c>
      <c r="AA464" s="3">
        <v>1</v>
      </c>
      <c r="AB464" s="3">
        <v>63</v>
      </c>
      <c r="AC464" s="3">
        <v>40</v>
      </c>
      <c r="AD464" s="3">
        <v>18</v>
      </c>
      <c r="AE464" s="3">
        <v>28</v>
      </c>
      <c r="AF464" s="3">
        <v>3</v>
      </c>
      <c r="AG464" s="55"/>
      <c r="AH464" s="68"/>
      <c r="AI464" s="57"/>
      <c r="AJ464" s="57"/>
      <c r="AK464" s="57"/>
      <c r="AL464" s="57"/>
      <c r="AP464" s="306"/>
      <c r="AQ464" s="60">
        <f t="shared" si="74"/>
        <v>0</v>
      </c>
      <c r="AR464" s="60">
        <f t="shared" si="73"/>
        <v>0</v>
      </c>
      <c r="AS464" s="63">
        <f t="shared" si="78"/>
        <v>0</v>
      </c>
      <c r="AT464" s="60" t="s">
        <v>425</v>
      </c>
      <c r="AU464" s="64" t="s">
        <v>173</v>
      </c>
      <c r="AV464" s="53">
        <v>26</v>
      </c>
      <c r="AW464" s="53">
        <v>442</v>
      </c>
      <c r="AZ464" s="53">
        <v>26</v>
      </c>
      <c r="BC464" s="53">
        <v>1</v>
      </c>
      <c r="BI464" s="53">
        <v>6</v>
      </c>
      <c r="BJ464" s="53">
        <v>630</v>
      </c>
      <c r="BL464" s="53">
        <v>1</v>
      </c>
      <c r="BN464" s="53">
        <v>14</v>
      </c>
      <c r="BP464" s="53">
        <v>6</v>
      </c>
      <c r="BR464" s="53">
        <v>7</v>
      </c>
    </row>
    <row r="465" spans="1:70" ht="30">
      <c r="A465" s="53">
        <v>464</v>
      </c>
      <c r="B465" s="3" t="s">
        <v>11</v>
      </c>
      <c r="C465" s="147" t="s">
        <v>2178</v>
      </c>
      <c r="D465" s="3" t="s">
        <v>2774</v>
      </c>
      <c r="E465" s="3">
        <v>21552092</v>
      </c>
      <c r="F465" s="3" t="s">
        <v>2775</v>
      </c>
      <c r="G465" s="3" t="s">
        <v>2776</v>
      </c>
      <c r="H465" s="3" t="s">
        <v>2777</v>
      </c>
      <c r="I465" s="3">
        <v>9858423198</v>
      </c>
      <c r="J465" s="3" t="s">
        <v>2778</v>
      </c>
      <c r="K465" s="3">
        <v>8</v>
      </c>
      <c r="L465" s="3" t="s">
        <v>2779</v>
      </c>
      <c r="M465" s="3" t="s">
        <v>1402</v>
      </c>
      <c r="N465" s="3">
        <v>2</v>
      </c>
      <c r="O465" s="3" t="s">
        <v>97</v>
      </c>
      <c r="P465" s="3" t="s">
        <v>2767</v>
      </c>
      <c r="Q465" s="3" t="s">
        <v>9</v>
      </c>
      <c r="R465" s="3">
        <v>2437735.71</v>
      </c>
      <c r="S465" s="3">
        <v>1046893.59</v>
      </c>
      <c r="T465" s="3">
        <v>837514.87</v>
      </c>
      <c r="U465" s="3">
        <v>209378.72</v>
      </c>
      <c r="V465" s="3">
        <v>1390842.12</v>
      </c>
      <c r="W465" s="3">
        <v>1</v>
      </c>
      <c r="X465" s="3">
        <v>1</v>
      </c>
      <c r="Y465" s="3">
        <v>0</v>
      </c>
      <c r="Z465" s="3">
        <v>0</v>
      </c>
      <c r="AA465" s="3">
        <v>0</v>
      </c>
      <c r="AB465" s="3">
        <v>0</v>
      </c>
      <c r="AC465" s="3">
        <v>0</v>
      </c>
      <c r="AD465" s="3">
        <v>1</v>
      </c>
      <c r="AE465" s="3">
        <v>0</v>
      </c>
      <c r="AF465" s="3">
        <v>3</v>
      </c>
      <c r="AG465" s="55"/>
      <c r="AH465" s="68"/>
      <c r="AI465" s="57"/>
      <c r="AJ465" s="57"/>
      <c r="AK465" s="57"/>
      <c r="AL465" s="57"/>
      <c r="AP465" s="306"/>
      <c r="AQ465" s="60">
        <f t="shared" si="74"/>
        <v>0</v>
      </c>
      <c r="AR465" s="60">
        <f t="shared" si="73"/>
        <v>0</v>
      </c>
      <c r="AS465" s="63">
        <f t="shared" si="78"/>
        <v>0</v>
      </c>
      <c r="AT465" s="60" t="s">
        <v>425</v>
      </c>
      <c r="AU465" s="64" t="s">
        <v>173</v>
      </c>
      <c r="AV465" s="53">
        <v>2</v>
      </c>
      <c r="AW465" s="53">
        <v>315</v>
      </c>
      <c r="AZ465" s="53">
        <v>2</v>
      </c>
      <c r="BC465" s="53">
        <v>1</v>
      </c>
      <c r="BL465" s="53">
        <v>1</v>
      </c>
      <c r="BM465" s="53">
        <v>60</v>
      </c>
      <c r="BN465" s="53">
        <v>2</v>
      </c>
      <c r="BR465" s="53">
        <v>1</v>
      </c>
    </row>
    <row r="466" spans="1:70" s="50" customFormat="1" ht="30">
      <c r="A466" s="53">
        <v>465</v>
      </c>
      <c r="B466" s="54" t="s">
        <v>14</v>
      </c>
      <c r="C466" s="53" t="s">
        <v>57</v>
      </c>
      <c r="D466" s="54" t="s">
        <v>858</v>
      </c>
      <c r="E466" s="66">
        <v>14241001</v>
      </c>
      <c r="F466" s="75" t="s">
        <v>1003</v>
      </c>
      <c r="G466" s="59" t="s">
        <v>412</v>
      </c>
      <c r="H466" s="54" t="s">
        <v>1196</v>
      </c>
      <c r="I466" s="58" t="s">
        <v>408</v>
      </c>
      <c r="J466" s="147" t="s">
        <v>2350</v>
      </c>
      <c r="K466" s="147">
        <v>18</v>
      </c>
      <c r="L466" s="322" t="s">
        <v>2365</v>
      </c>
      <c r="M466" s="53" t="s">
        <v>1227</v>
      </c>
      <c r="N466" s="53">
        <v>1</v>
      </c>
      <c r="O466" s="54" t="s">
        <v>97</v>
      </c>
      <c r="P466" s="54" t="s">
        <v>42</v>
      </c>
      <c r="Q466" s="54" t="s">
        <v>9</v>
      </c>
      <c r="R466" s="57">
        <f t="shared" ref="R466:R501" si="79">S466+V466</f>
        <v>2281914</v>
      </c>
      <c r="S466" s="60">
        <v>1276055</v>
      </c>
      <c r="T466" s="60">
        <f>S466*80%</f>
        <v>1020844</v>
      </c>
      <c r="U466" s="60">
        <f>S466*20%</f>
        <v>255211</v>
      </c>
      <c r="V466" s="60">
        <v>1005859</v>
      </c>
      <c r="W466" s="61">
        <f t="shared" si="75"/>
        <v>27</v>
      </c>
      <c r="X466" s="61">
        <f t="shared" si="76"/>
        <v>0</v>
      </c>
      <c r="Y466" s="61">
        <f t="shared" si="77"/>
        <v>27</v>
      </c>
      <c r="Z466" s="3">
        <v>0</v>
      </c>
      <c r="AA466" s="3">
        <v>0</v>
      </c>
      <c r="AB466" s="3">
        <v>0</v>
      </c>
      <c r="AC466" s="3">
        <v>11</v>
      </c>
      <c r="AD466" s="3">
        <v>0</v>
      </c>
      <c r="AE466" s="3">
        <v>16</v>
      </c>
      <c r="AF466" s="62">
        <v>3</v>
      </c>
      <c r="AG466" s="55" t="s">
        <v>198</v>
      </c>
      <c r="AH466" s="305">
        <v>41835</v>
      </c>
      <c r="AI466" s="306">
        <v>204008.8</v>
      </c>
      <c r="AJ466" s="57" t="s">
        <v>199</v>
      </c>
      <c r="AK466" s="305">
        <v>42310</v>
      </c>
      <c r="AL466" s="306">
        <v>306491.13</v>
      </c>
      <c r="AM466" s="55"/>
      <c r="AN466" s="55"/>
      <c r="AO466" s="55"/>
      <c r="AP466" s="306">
        <v>127624.98</v>
      </c>
      <c r="AQ466" s="60">
        <f t="shared" si="74"/>
        <v>510499.93</v>
      </c>
      <c r="AR466" s="60">
        <f t="shared" si="73"/>
        <v>638124.91</v>
      </c>
      <c r="AS466" s="63">
        <f t="shared" si="78"/>
        <v>50.007633683501105</v>
      </c>
      <c r="AT466" s="60" t="s">
        <v>425</v>
      </c>
      <c r="AU466" s="64" t="s">
        <v>173</v>
      </c>
      <c r="AV466" s="53">
        <v>7.5</v>
      </c>
      <c r="AW466" s="53"/>
      <c r="AX466" s="53"/>
      <c r="AY466" s="53">
        <v>90000</v>
      </c>
      <c r="AZ466" s="53">
        <v>7.5</v>
      </c>
      <c r="BA466" s="53"/>
      <c r="BB466" s="53"/>
      <c r="BC466" s="53"/>
      <c r="BD466" s="53"/>
      <c r="BE466" s="53"/>
      <c r="BF466" s="53"/>
      <c r="BG466" s="53"/>
      <c r="BH466" s="53"/>
      <c r="BI466" s="53"/>
      <c r="BJ466" s="53">
        <v>1550</v>
      </c>
      <c r="BK466" s="53"/>
      <c r="BL466" s="53">
        <v>1</v>
      </c>
      <c r="BM466" s="53"/>
      <c r="BN466" s="53">
        <v>5</v>
      </c>
      <c r="BO466" s="53"/>
      <c r="BP466" s="53"/>
      <c r="BQ466" s="53">
        <v>2</v>
      </c>
      <c r="BR466" s="53"/>
    </row>
    <row r="467" spans="1:70" s="50" customFormat="1" ht="30">
      <c r="A467" s="53">
        <v>466</v>
      </c>
      <c r="B467" s="54" t="s">
        <v>14</v>
      </c>
      <c r="C467" s="53" t="s">
        <v>57</v>
      </c>
      <c r="D467" s="54" t="s">
        <v>850</v>
      </c>
      <c r="E467" s="66">
        <v>14241002</v>
      </c>
      <c r="F467" s="75" t="s">
        <v>1004</v>
      </c>
      <c r="G467" s="59" t="s">
        <v>1061</v>
      </c>
      <c r="H467" s="59" t="s">
        <v>1197</v>
      </c>
      <c r="I467" s="58" t="s">
        <v>409</v>
      </c>
      <c r="J467" s="147" t="s">
        <v>2434</v>
      </c>
      <c r="K467" s="147">
        <v>19</v>
      </c>
      <c r="L467" s="322" t="s">
        <v>2365</v>
      </c>
      <c r="M467" s="53" t="s">
        <v>1227</v>
      </c>
      <c r="N467" s="53">
        <v>1</v>
      </c>
      <c r="O467" s="54" t="s">
        <v>26</v>
      </c>
      <c r="P467" s="54" t="s">
        <v>26</v>
      </c>
      <c r="Q467" s="54" t="s">
        <v>9</v>
      </c>
      <c r="R467" s="57">
        <f t="shared" si="79"/>
        <v>5381475</v>
      </c>
      <c r="S467" s="60">
        <v>2392581</v>
      </c>
      <c r="T467" s="60">
        <f>S467*80%</f>
        <v>1914064.8</v>
      </c>
      <c r="U467" s="60">
        <f>S467*20%</f>
        <v>478516.2</v>
      </c>
      <c r="V467" s="60">
        <v>2988894</v>
      </c>
      <c r="W467" s="61">
        <f t="shared" si="75"/>
        <v>25</v>
      </c>
      <c r="X467" s="61">
        <f t="shared" si="76"/>
        <v>6</v>
      </c>
      <c r="Y467" s="61">
        <f t="shared" si="77"/>
        <v>19</v>
      </c>
      <c r="Z467" s="3">
        <v>0</v>
      </c>
      <c r="AA467" s="3">
        <v>1</v>
      </c>
      <c r="AB467" s="3">
        <v>1</v>
      </c>
      <c r="AC467" s="3">
        <v>4</v>
      </c>
      <c r="AD467" s="3">
        <v>5</v>
      </c>
      <c r="AE467" s="3">
        <v>14</v>
      </c>
      <c r="AF467" s="62">
        <v>3</v>
      </c>
      <c r="AG467" s="55" t="s">
        <v>198</v>
      </c>
      <c r="AH467" s="307">
        <v>41843</v>
      </c>
      <c r="AI467" s="200">
        <v>382120</v>
      </c>
      <c r="AJ467" s="57" t="s">
        <v>199</v>
      </c>
      <c r="AK467" s="307">
        <v>42094</v>
      </c>
      <c r="AL467" s="200">
        <v>146975.20000000001</v>
      </c>
      <c r="AM467" s="55"/>
      <c r="AN467" s="53"/>
      <c r="AO467" s="55"/>
      <c r="AP467" s="200">
        <v>132273.79999999999</v>
      </c>
      <c r="AQ467" s="60">
        <f t="shared" si="74"/>
        <v>529095.19999999995</v>
      </c>
      <c r="AR467" s="60">
        <f t="shared" si="73"/>
        <v>661369</v>
      </c>
      <c r="AS467" s="63">
        <f t="shared" si="78"/>
        <v>27.642491518573458</v>
      </c>
      <c r="AT467" s="60" t="s">
        <v>425</v>
      </c>
      <c r="AU467" s="64" t="s">
        <v>174</v>
      </c>
      <c r="AV467" s="53">
        <v>500</v>
      </c>
      <c r="AW467" s="53">
        <v>5</v>
      </c>
      <c r="AX467" s="53"/>
      <c r="AY467" s="53"/>
      <c r="AZ467" s="53"/>
      <c r="BA467" s="53"/>
      <c r="BB467" s="53"/>
      <c r="BC467" s="53"/>
      <c r="BD467" s="53"/>
      <c r="BE467" s="53"/>
      <c r="BF467" s="53"/>
      <c r="BG467" s="53"/>
      <c r="BH467" s="53"/>
      <c r="BI467" s="53"/>
      <c r="BJ467" s="53"/>
      <c r="BK467" s="53"/>
      <c r="BL467" s="53"/>
      <c r="BM467" s="53"/>
      <c r="BN467" s="53"/>
      <c r="BO467" s="53"/>
      <c r="BP467" s="53"/>
      <c r="BQ467" s="53"/>
      <c r="BR467" s="53"/>
    </row>
    <row r="468" spans="1:70" s="50" customFormat="1" ht="30">
      <c r="A468" s="53">
        <v>467</v>
      </c>
      <c r="B468" s="54" t="s">
        <v>14</v>
      </c>
      <c r="C468" s="53" t="s">
        <v>58</v>
      </c>
      <c r="D468" s="54" t="s">
        <v>611</v>
      </c>
      <c r="E468" s="66">
        <v>14241003</v>
      </c>
      <c r="F468" s="75" t="s">
        <v>1005</v>
      </c>
      <c r="G468" s="59" t="s">
        <v>280</v>
      </c>
      <c r="H468" s="59" t="s">
        <v>281</v>
      </c>
      <c r="I468" s="58">
        <v>9844872370</v>
      </c>
      <c r="J468" s="147" t="s">
        <v>2436</v>
      </c>
      <c r="K468" s="147">
        <v>13</v>
      </c>
      <c r="L468" s="322" t="s">
        <v>2437</v>
      </c>
      <c r="M468" s="53" t="s">
        <v>1212</v>
      </c>
      <c r="N468" s="53">
        <v>1</v>
      </c>
      <c r="O468" s="198" t="s">
        <v>1403</v>
      </c>
      <c r="P468" s="198" t="s">
        <v>1403</v>
      </c>
      <c r="Q468" s="54" t="s">
        <v>9</v>
      </c>
      <c r="R468" s="57">
        <f t="shared" si="79"/>
        <v>722800</v>
      </c>
      <c r="S468" s="60">
        <v>455000</v>
      </c>
      <c r="T468" s="60">
        <f t="shared" ref="T468:T475" si="80">S468*100%</f>
        <v>455000</v>
      </c>
      <c r="U468" s="60"/>
      <c r="V468" s="60">
        <v>267800</v>
      </c>
      <c r="W468" s="61">
        <f t="shared" si="75"/>
        <v>34</v>
      </c>
      <c r="X468" s="61">
        <f t="shared" si="76"/>
        <v>0</v>
      </c>
      <c r="Y468" s="61">
        <f t="shared" si="77"/>
        <v>34</v>
      </c>
      <c r="Z468" s="3">
        <v>0</v>
      </c>
      <c r="AA468" s="3">
        <v>2</v>
      </c>
      <c r="AB468" s="3">
        <v>0</v>
      </c>
      <c r="AC468" s="3">
        <v>31</v>
      </c>
      <c r="AD468" s="3">
        <v>0</v>
      </c>
      <c r="AE468" s="3">
        <v>1</v>
      </c>
      <c r="AF468" s="62">
        <v>3</v>
      </c>
      <c r="AG468" s="55"/>
      <c r="AH468" s="305"/>
      <c r="AI468" s="306"/>
      <c r="AJ468" s="57" t="s">
        <v>199</v>
      </c>
      <c r="AK468" s="305">
        <v>42275</v>
      </c>
      <c r="AL468" s="306">
        <v>423675</v>
      </c>
      <c r="AM468" s="55" t="s">
        <v>200</v>
      </c>
      <c r="AN468" s="305">
        <v>42499</v>
      </c>
      <c r="AO468" s="306">
        <v>26634.959999999999</v>
      </c>
      <c r="AP468" s="306">
        <v>0</v>
      </c>
      <c r="AQ468" s="60">
        <f t="shared" si="74"/>
        <v>450309.96</v>
      </c>
      <c r="AR468" s="60">
        <f t="shared" si="73"/>
        <v>450309.96</v>
      </c>
      <c r="AS468" s="63">
        <f t="shared" si="78"/>
        <v>98.969221978021977</v>
      </c>
      <c r="AT468" s="60" t="s">
        <v>424</v>
      </c>
      <c r="AU468" s="64" t="s">
        <v>173</v>
      </c>
      <c r="AV468" s="53">
        <v>4</v>
      </c>
      <c r="AW468" s="53">
        <v>45.37</v>
      </c>
      <c r="AX468" s="53"/>
      <c r="AY468" s="53"/>
      <c r="AZ468" s="53">
        <v>4</v>
      </c>
      <c r="BA468" s="53"/>
      <c r="BB468" s="53"/>
      <c r="BC468" s="53"/>
      <c r="BD468" s="53"/>
      <c r="BE468" s="53"/>
      <c r="BF468" s="53"/>
      <c r="BG468" s="53"/>
      <c r="BH468" s="53"/>
      <c r="BI468" s="53"/>
      <c r="BJ468" s="53">
        <v>6000</v>
      </c>
      <c r="BK468" s="53"/>
      <c r="BL468" s="53">
        <v>1</v>
      </c>
      <c r="BM468" s="53">
        <v>78</v>
      </c>
      <c r="BN468" s="53">
        <v>5</v>
      </c>
      <c r="BO468" s="53"/>
      <c r="BP468" s="53"/>
      <c r="BQ468" s="53"/>
      <c r="BR468" s="53"/>
    </row>
    <row r="469" spans="1:70" s="50" customFormat="1" ht="30">
      <c r="A469" s="53">
        <v>468</v>
      </c>
      <c r="B469" s="54" t="s">
        <v>14</v>
      </c>
      <c r="C469" s="53" t="s">
        <v>58</v>
      </c>
      <c r="D469" s="54" t="s">
        <v>59</v>
      </c>
      <c r="E469" s="66">
        <v>14241004</v>
      </c>
      <c r="F469" s="75" t="s">
        <v>930</v>
      </c>
      <c r="G469" s="59" t="s">
        <v>282</v>
      </c>
      <c r="H469" s="59" t="s">
        <v>283</v>
      </c>
      <c r="I469" s="58">
        <v>9848293563</v>
      </c>
      <c r="J469" s="147" t="s">
        <v>2436</v>
      </c>
      <c r="K469" s="147">
        <v>13</v>
      </c>
      <c r="L469" s="322" t="s">
        <v>2437</v>
      </c>
      <c r="M469" s="53" t="s">
        <v>1212</v>
      </c>
      <c r="N469" s="53">
        <v>1</v>
      </c>
      <c r="O469" s="198" t="s">
        <v>1403</v>
      </c>
      <c r="P469" s="198" t="s">
        <v>1403</v>
      </c>
      <c r="Q469" s="54" t="s">
        <v>9</v>
      </c>
      <c r="R469" s="57">
        <f t="shared" si="79"/>
        <v>801045</v>
      </c>
      <c r="S469" s="60">
        <v>350745</v>
      </c>
      <c r="T469" s="60">
        <f t="shared" si="80"/>
        <v>350745</v>
      </c>
      <c r="U469" s="60"/>
      <c r="V469" s="60">
        <v>450300</v>
      </c>
      <c r="W469" s="61">
        <f t="shared" si="75"/>
        <v>29</v>
      </c>
      <c r="X469" s="61">
        <f t="shared" si="76"/>
        <v>4</v>
      </c>
      <c r="Y469" s="61">
        <f t="shared" si="77"/>
        <v>25</v>
      </c>
      <c r="Z469" s="3">
        <v>1</v>
      </c>
      <c r="AA469" s="3">
        <v>1</v>
      </c>
      <c r="AB469" s="3">
        <v>0</v>
      </c>
      <c r="AC469" s="3">
        <v>6</v>
      </c>
      <c r="AD469" s="3">
        <v>3</v>
      </c>
      <c r="AE469" s="3">
        <v>18</v>
      </c>
      <c r="AF469" s="62">
        <v>3</v>
      </c>
      <c r="AG469" s="55" t="s">
        <v>198</v>
      </c>
      <c r="AH469" s="305">
        <v>42072</v>
      </c>
      <c r="AI469" s="306">
        <v>70149</v>
      </c>
      <c r="AJ469" s="57"/>
      <c r="AK469" s="305"/>
      <c r="AL469" s="306"/>
      <c r="AM469" s="55" t="s">
        <v>200</v>
      </c>
      <c r="AN469" s="305">
        <v>42526</v>
      </c>
      <c r="AO469" s="306">
        <v>261518</v>
      </c>
      <c r="AP469" s="306">
        <v>0</v>
      </c>
      <c r="AQ469" s="60">
        <f t="shared" si="74"/>
        <v>331667</v>
      </c>
      <c r="AR469" s="60">
        <f t="shared" si="73"/>
        <v>331667</v>
      </c>
      <c r="AS469" s="63">
        <f t="shared" si="78"/>
        <v>94.560720751543144</v>
      </c>
      <c r="AT469" s="60" t="s">
        <v>424</v>
      </c>
      <c r="AU469" s="64" t="s">
        <v>173</v>
      </c>
      <c r="AV469" s="53">
        <v>4.3499999999999996</v>
      </c>
      <c r="AW469" s="53">
        <v>55</v>
      </c>
      <c r="AX469" s="53"/>
      <c r="AY469" s="53"/>
      <c r="AZ469" s="53">
        <v>4.3499999999999996</v>
      </c>
      <c r="BA469" s="53"/>
      <c r="BB469" s="53"/>
      <c r="BC469" s="53"/>
      <c r="BD469" s="53"/>
      <c r="BE469" s="53"/>
      <c r="BF469" s="53"/>
      <c r="BG469" s="53"/>
      <c r="BH469" s="53"/>
      <c r="BI469" s="53">
        <v>1</v>
      </c>
      <c r="BJ469" s="53">
        <v>1000</v>
      </c>
      <c r="BK469" s="53"/>
      <c r="BL469" s="53"/>
      <c r="BM469" s="53">
        <v>87</v>
      </c>
      <c r="BN469" s="53">
        <v>6</v>
      </c>
      <c r="BO469" s="53">
        <v>29</v>
      </c>
      <c r="BP469" s="53">
        <v>1</v>
      </c>
      <c r="BQ469" s="53"/>
      <c r="BR469" s="53"/>
    </row>
    <row r="470" spans="1:70" s="50" customFormat="1" ht="30">
      <c r="A470" s="53">
        <v>469</v>
      </c>
      <c r="B470" s="54" t="s">
        <v>14</v>
      </c>
      <c r="C470" s="53" t="s">
        <v>58</v>
      </c>
      <c r="D470" s="54" t="s">
        <v>851</v>
      </c>
      <c r="E470" s="66">
        <v>14241005</v>
      </c>
      <c r="F470" s="75" t="s">
        <v>931</v>
      </c>
      <c r="G470" s="59" t="s">
        <v>284</v>
      </c>
      <c r="H470" s="59" t="s">
        <v>1198</v>
      </c>
      <c r="I470" s="58">
        <v>9848268178</v>
      </c>
      <c r="J470" s="147" t="s">
        <v>2436</v>
      </c>
      <c r="K470" s="147">
        <v>12</v>
      </c>
      <c r="L470" s="322" t="s">
        <v>2364</v>
      </c>
      <c r="M470" s="53" t="s">
        <v>1212</v>
      </c>
      <c r="N470" s="53">
        <v>1</v>
      </c>
      <c r="O470" s="198" t="s">
        <v>1403</v>
      </c>
      <c r="P470" s="198" t="s">
        <v>1403</v>
      </c>
      <c r="Q470" s="54" t="s">
        <v>9</v>
      </c>
      <c r="R470" s="57">
        <f t="shared" si="79"/>
        <v>475590</v>
      </c>
      <c r="S470" s="60">
        <v>229190</v>
      </c>
      <c r="T470" s="60">
        <f t="shared" si="80"/>
        <v>229190</v>
      </c>
      <c r="U470" s="60"/>
      <c r="V470" s="60">
        <v>246400</v>
      </c>
      <c r="W470" s="61">
        <f t="shared" si="75"/>
        <v>33</v>
      </c>
      <c r="X470" s="61">
        <f t="shared" si="76"/>
        <v>0</v>
      </c>
      <c r="Y470" s="61">
        <f t="shared" si="77"/>
        <v>33</v>
      </c>
      <c r="Z470" s="3">
        <v>0</v>
      </c>
      <c r="AA470" s="3">
        <v>0</v>
      </c>
      <c r="AB470" s="3">
        <v>0</v>
      </c>
      <c r="AC470" s="3">
        <v>5</v>
      </c>
      <c r="AD470" s="3">
        <v>0</v>
      </c>
      <c r="AE470" s="3">
        <v>28</v>
      </c>
      <c r="AF470" s="62">
        <v>3</v>
      </c>
      <c r="AG470" s="55" t="s">
        <v>198</v>
      </c>
      <c r="AH470" s="305">
        <v>41910</v>
      </c>
      <c r="AI470" s="306">
        <v>45830</v>
      </c>
      <c r="AJ470" s="57" t="s">
        <v>199</v>
      </c>
      <c r="AK470" s="305">
        <v>42275</v>
      </c>
      <c r="AL470" s="306">
        <v>172049</v>
      </c>
      <c r="AM470" s="55" t="s">
        <v>200</v>
      </c>
      <c r="AN470" s="305">
        <v>42499</v>
      </c>
      <c r="AO470" s="306">
        <v>5776</v>
      </c>
      <c r="AP470" s="306">
        <v>0</v>
      </c>
      <c r="AQ470" s="60">
        <f t="shared" si="74"/>
        <v>223655</v>
      </c>
      <c r="AR470" s="60">
        <f t="shared" si="73"/>
        <v>223655</v>
      </c>
      <c r="AS470" s="63">
        <f t="shared" si="78"/>
        <v>97.584973166368513</v>
      </c>
      <c r="AT470" s="60" t="s">
        <v>424</v>
      </c>
      <c r="AU470" s="64" t="s">
        <v>173</v>
      </c>
      <c r="AV470" s="53">
        <v>2</v>
      </c>
      <c r="AW470" s="53">
        <v>146.5</v>
      </c>
      <c r="AX470" s="53"/>
      <c r="AY470" s="53"/>
      <c r="AZ470" s="53">
        <v>2</v>
      </c>
      <c r="BA470" s="53"/>
      <c r="BB470" s="53"/>
      <c r="BC470" s="53"/>
      <c r="BD470" s="53"/>
      <c r="BE470" s="53"/>
      <c r="BF470" s="53"/>
      <c r="BG470" s="53"/>
      <c r="BH470" s="53"/>
      <c r="BI470" s="53"/>
      <c r="BJ470" s="53"/>
      <c r="BK470" s="53"/>
      <c r="BL470" s="53"/>
      <c r="BM470" s="53">
        <v>50</v>
      </c>
      <c r="BN470" s="53"/>
      <c r="BO470" s="53">
        <v>5</v>
      </c>
      <c r="BP470" s="53"/>
      <c r="BQ470" s="53"/>
      <c r="BR470" s="53">
        <v>1</v>
      </c>
    </row>
    <row r="471" spans="1:70" s="50" customFormat="1">
      <c r="A471" s="53">
        <v>470</v>
      </c>
      <c r="B471" s="54" t="s">
        <v>14</v>
      </c>
      <c r="C471" s="53" t="s">
        <v>58</v>
      </c>
      <c r="D471" s="54" t="s">
        <v>857</v>
      </c>
      <c r="E471" s="66">
        <v>14241006</v>
      </c>
      <c r="F471" s="75" t="s">
        <v>932</v>
      </c>
      <c r="G471" s="59" t="s">
        <v>1062</v>
      </c>
      <c r="H471" s="59" t="s">
        <v>285</v>
      </c>
      <c r="I471" s="58">
        <v>984877385</v>
      </c>
      <c r="J471" s="147" t="s">
        <v>2436</v>
      </c>
      <c r="K471" s="147">
        <v>12</v>
      </c>
      <c r="L471" s="322" t="s">
        <v>2364</v>
      </c>
      <c r="M471" s="53" t="s">
        <v>1212</v>
      </c>
      <c r="N471" s="53">
        <v>1</v>
      </c>
      <c r="O471" s="198" t="s">
        <v>1403</v>
      </c>
      <c r="P471" s="198" t="s">
        <v>1403</v>
      </c>
      <c r="Q471" s="54" t="s">
        <v>9</v>
      </c>
      <c r="R471" s="57">
        <f t="shared" si="79"/>
        <v>646350</v>
      </c>
      <c r="S471" s="60">
        <v>295500</v>
      </c>
      <c r="T471" s="60">
        <f t="shared" si="80"/>
        <v>295500</v>
      </c>
      <c r="U471" s="60"/>
      <c r="V471" s="60">
        <v>350850</v>
      </c>
      <c r="W471" s="61">
        <f t="shared" si="75"/>
        <v>22</v>
      </c>
      <c r="X471" s="61">
        <f t="shared" si="76"/>
        <v>0</v>
      </c>
      <c r="Y471" s="61">
        <f t="shared" si="77"/>
        <v>22</v>
      </c>
      <c r="Z471" s="3">
        <v>0</v>
      </c>
      <c r="AA471" s="3">
        <v>3</v>
      </c>
      <c r="AB471" s="3">
        <v>0</v>
      </c>
      <c r="AC471" s="3">
        <v>4</v>
      </c>
      <c r="AD471" s="3">
        <v>0</v>
      </c>
      <c r="AE471" s="3">
        <v>15</v>
      </c>
      <c r="AF471" s="62">
        <v>3</v>
      </c>
      <c r="AG471" s="55" t="s">
        <v>198</v>
      </c>
      <c r="AH471" s="305">
        <v>41994</v>
      </c>
      <c r="AI471" s="306">
        <v>59100</v>
      </c>
      <c r="AJ471" s="57" t="s">
        <v>199</v>
      </c>
      <c r="AK471" s="305">
        <v>42275</v>
      </c>
      <c r="AL471" s="306">
        <v>232003.97</v>
      </c>
      <c r="AM471" s="55"/>
      <c r="AN471" s="55"/>
      <c r="AO471" s="55"/>
      <c r="AP471" s="306">
        <v>0</v>
      </c>
      <c r="AQ471" s="60">
        <f t="shared" si="74"/>
        <v>291103.96999999997</v>
      </c>
      <c r="AR471" s="60">
        <f t="shared" si="73"/>
        <v>291103.96999999997</v>
      </c>
      <c r="AS471" s="63">
        <f t="shared" si="78"/>
        <v>98.512341793570215</v>
      </c>
      <c r="AT471" s="60" t="s">
        <v>425</v>
      </c>
      <c r="AU471" s="64" t="s">
        <v>173</v>
      </c>
      <c r="AV471" s="53">
        <v>2.6</v>
      </c>
      <c r="AW471" s="53">
        <v>106.3</v>
      </c>
      <c r="AX471" s="53"/>
      <c r="AY471" s="53"/>
      <c r="AZ471" s="53">
        <v>2.6</v>
      </c>
      <c r="BA471" s="53">
        <v>21</v>
      </c>
      <c r="BB471" s="53"/>
      <c r="BC471" s="53"/>
      <c r="BD471" s="53"/>
      <c r="BE471" s="53"/>
      <c r="BF471" s="53"/>
      <c r="BG471" s="53"/>
      <c r="BH471" s="53"/>
      <c r="BI471" s="53"/>
      <c r="BJ471" s="53"/>
      <c r="BK471" s="53"/>
      <c r="BL471" s="53"/>
      <c r="BM471" s="53">
        <v>15</v>
      </c>
      <c r="BN471" s="53"/>
      <c r="BO471" s="53"/>
      <c r="BP471" s="53"/>
      <c r="BQ471" s="53"/>
      <c r="BR471" s="53"/>
    </row>
    <row r="472" spans="1:70" s="50" customFormat="1" ht="30">
      <c r="A472" s="53">
        <v>471</v>
      </c>
      <c r="B472" s="54" t="s">
        <v>14</v>
      </c>
      <c r="C472" s="53" t="s">
        <v>58</v>
      </c>
      <c r="D472" s="54" t="s">
        <v>760</v>
      </c>
      <c r="E472" s="66">
        <v>14241007</v>
      </c>
      <c r="F472" s="75" t="s">
        <v>872</v>
      </c>
      <c r="G472" s="59" t="s">
        <v>286</v>
      </c>
      <c r="H472" s="59" t="s">
        <v>1199</v>
      </c>
      <c r="I472" s="58">
        <v>9844861162</v>
      </c>
      <c r="J472" s="147" t="s">
        <v>2436</v>
      </c>
      <c r="K472" s="147">
        <v>12</v>
      </c>
      <c r="L472" s="322" t="s">
        <v>2364</v>
      </c>
      <c r="M472" s="53" t="s">
        <v>1212</v>
      </c>
      <c r="N472" s="53">
        <v>1</v>
      </c>
      <c r="O472" s="198" t="s">
        <v>1403</v>
      </c>
      <c r="P472" s="198" t="s">
        <v>1403</v>
      </c>
      <c r="Q472" s="54" t="s">
        <v>9</v>
      </c>
      <c r="R472" s="57">
        <f t="shared" si="79"/>
        <v>787460</v>
      </c>
      <c r="S472" s="60">
        <v>404160</v>
      </c>
      <c r="T472" s="60">
        <f t="shared" si="80"/>
        <v>404160</v>
      </c>
      <c r="U472" s="60"/>
      <c r="V472" s="60">
        <v>383300</v>
      </c>
      <c r="W472" s="61">
        <f t="shared" si="75"/>
        <v>30</v>
      </c>
      <c r="X472" s="61">
        <f t="shared" si="76"/>
        <v>3</v>
      </c>
      <c r="Y472" s="61">
        <f t="shared" si="77"/>
        <v>27</v>
      </c>
      <c r="Z472" s="3">
        <v>0</v>
      </c>
      <c r="AA472" s="3">
        <v>0</v>
      </c>
      <c r="AB472" s="3">
        <v>2</v>
      </c>
      <c r="AC472" s="3">
        <v>12</v>
      </c>
      <c r="AD472" s="3">
        <v>1</v>
      </c>
      <c r="AE472" s="3">
        <v>15</v>
      </c>
      <c r="AF472" s="62">
        <v>3</v>
      </c>
      <c r="AG472" s="55" t="s">
        <v>198</v>
      </c>
      <c r="AH472" s="305">
        <v>42099</v>
      </c>
      <c r="AI472" s="306">
        <v>80832</v>
      </c>
      <c r="AJ472" s="57"/>
      <c r="AK472" s="305"/>
      <c r="AL472" s="306"/>
      <c r="AM472" s="57" t="s">
        <v>1516</v>
      </c>
      <c r="AN472" s="305">
        <v>42478</v>
      </c>
      <c r="AO472" s="306">
        <v>323312</v>
      </c>
      <c r="AP472" s="306">
        <v>0</v>
      </c>
      <c r="AQ472" s="60">
        <f t="shared" si="74"/>
        <v>404144</v>
      </c>
      <c r="AR472" s="60">
        <f t="shared" si="73"/>
        <v>404144</v>
      </c>
      <c r="AS472" s="63">
        <f t="shared" si="78"/>
        <v>99.996041171813147</v>
      </c>
      <c r="AT472" s="60" t="s">
        <v>424</v>
      </c>
      <c r="AU472" s="64" t="s">
        <v>173</v>
      </c>
      <c r="AV472" s="53">
        <v>2</v>
      </c>
      <c r="AW472" s="53">
        <v>12.1</v>
      </c>
      <c r="AX472" s="53"/>
      <c r="AY472" s="53"/>
      <c r="AZ472" s="53">
        <v>3.8</v>
      </c>
      <c r="BA472" s="53"/>
      <c r="BB472" s="53"/>
      <c r="BC472" s="53"/>
      <c r="BD472" s="53"/>
      <c r="BE472" s="53"/>
      <c r="BF472" s="53"/>
      <c r="BG472" s="53"/>
      <c r="BH472" s="53"/>
      <c r="BI472" s="53">
        <v>1</v>
      </c>
      <c r="BJ472" s="53">
        <v>200</v>
      </c>
      <c r="BK472" s="53"/>
      <c r="BL472" s="53"/>
      <c r="BM472" s="53">
        <v>60</v>
      </c>
      <c r="BN472" s="53">
        <v>3</v>
      </c>
      <c r="BO472" s="53">
        <v>10</v>
      </c>
      <c r="BP472" s="53">
        <v>1</v>
      </c>
      <c r="BQ472" s="53"/>
      <c r="BR472" s="53">
        <v>1</v>
      </c>
    </row>
    <row r="473" spans="1:70" s="50" customFormat="1" ht="30">
      <c r="A473" s="53">
        <v>472</v>
      </c>
      <c r="B473" s="54" t="s">
        <v>14</v>
      </c>
      <c r="C473" s="53" t="s">
        <v>58</v>
      </c>
      <c r="D473" s="54" t="s">
        <v>859</v>
      </c>
      <c r="E473" s="66">
        <v>14241008</v>
      </c>
      <c r="F473" s="75" t="s">
        <v>888</v>
      </c>
      <c r="G473" s="59" t="s">
        <v>287</v>
      </c>
      <c r="H473" s="59" t="s">
        <v>1200</v>
      </c>
      <c r="I473" s="58">
        <v>9848039995</v>
      </c>
      <c r="J473" s="147" t="s">
        <v>2531</v>
      </c>
      <c r="K473" s="147">
        <v>13</v>
      </c>
      <c r="L473" s="322" t="s">
        <v>2532</v>
      </c>
      <c r="M473" s="53" t="s">
        <v>1212</v>
      </c>
      <c r="N473" s="53">
        <v>1</v>
      </c>
      <c r="O473" s="198" t="s">
        <v>1403</v>
      </c>
      <c r="P473" s="198" t="s">
        <v>1403</v>
      </c>
      <c r="Q473" s="54" t="s">
        <v>9</v>
      </c>
      <c r="R473" s="57">
        <f t="shared" si="79"/>
        <v>742500</v>
      </c>
      <c r="S473" s="60">
        <v>454800</v>
      </c>
      <c r="T473" s="60">
        <f t="shared" si="80"/>
        <v>454800</v>
      </c>
      <c r="U473" s="60"/>
      <c r="V473" s="60">
        <v>287700</v>
      </c>
      <c r="W473" s="61">
        <f t="shared" si="75"/>
        <v>32</v>
      </c>
      <c r="X473" s="61">
        <f t="shared" si="76"/>
        <v>4</v>
      </c>
      <c r="Y473" s="61">
        <f t="shared" si="77"/>
        <v>28</v>
      </c>
      <c r="Z473" s="3">
        <v>4</v>
      </c>
      <c r="AA473" s="3">
        <v>27</v>
      </c>
      <c r="AB473" s="3">
        <v>0</v>
      </c>
      <c r="AC473" s="3">
        <v>0</v>
      </c>
      <c r="AD473" s="3">
        <v>0</v>
      </c>
      <c r="AE473" s="3">
        <v>1</v>
      </c>
      <c r="AF473" s="62">
        <v>3</v>
      </c>
      <c r="AG473" s="55" t="s">
        <v>198</v>
      </c>
      <c r="AH473" s="305">
        <v>42275</v>
      </c>
      <c r="AI473" s="306">
        <v>90960</v>
      </c>
      <c r="AJ473" s="57" t="s">
        <v>199</v>
      </c>
      <c r="AK473" s="305">
        <v>42275</v>
      </c>
      <c r="AL473" s="306">
        <v>143140</v>
      </c>
      <c r="AM473" s="55" t="s">
        <v>200</v>
      </c>
      <c r="AN473" s="305">
        <v>42499</v>
      </c>
      <c r="AO473" s="306">
        <v>220700</v>
      </c>
      <c r="AP473" s="306">
        <v>0</v>
      </c>
      <c r="AQ473" s="60">
        <f t="shared" si="74"/>
        <v>454800</v>
      </c>
      <c r="AR473" s="60">
        <f t="shared" si="73"/>
        <v>454800</v>
      </c>
      <c r="AS473" s="63">
        <f t="shared" si="78"/>
        <v>100</v>
      </c>
      <c r="AT473" s="60" t="s">
        <v>424</v>
      </c>
      <c r="AU473" s="64" t="s">
        <v>173</v>
      </c>
      <c r="AV473" s="53">
        <v>4</v>
      </c>
      <c r="AW473" s="53">
        <v>47.4</v>
      </c>
      <c r="AX473" s="53"/>
      <c r="AY473" s="53"/>
      <c r="AZ473" s="53">
        <v>4</v>
      </c>
      <c r="BA473" s="53"/>
      <c r="BB473" s="53"/>
      <c r="BC473" s="53"/>
      <c r="BD473" s="53"/>
      <c r="BE473" s="53"/>
      <c r="BF473" s="53"/>
      <c r="BG473" s="53"/>
      <c r="BH473" s="53"/>
      <c r="BI473" s="53"/>
      <c r="BJ473" s="53"/>
      <c r="BK473" s="53"/>
      <c r="BL473" s="53"/>
      <c r="BM473" s="53">
        <v>15</v>
      </c>
      <c r="BN473" s="53">
        <v>2</v>
      </c>
      <c r="BO473" s="53"/>
      <c r="BP473" s="53"/>
      <c r="BQ473" s="53"/>
      <c r="BR473" s="53">
        <v>1</v>
      </c>
    </row>
    <row r="474" spans="1:70" s="50" customFormat="1" ht="30">
      <c r="A474" s="53">
        <v>473</v>
      </c>
      <c r="B474" s="54" t="s">
        <v>14</v>
      </c>
      <c r="C474" s="53" t="s">
        <v>58</v>
      </c>
      <c r="D474" s="54" t="s">
        <v>613</v>
      </c>
      <c r="E474" s="66">
        <v>14241009</v>
      </c>
      <c r="F474" s="75" t="s">
        <v>933</v>
      </c>
      <c r="G474" s="59" t="s">
        <v>1063</v>
      </c>
      <c r="H474" s="59" t="s">
        <v>1201</v>
      </c>
      <c r="I474" s="58">
        <v>9812571678</v>
      </c>
      <c r="J474" s="147" t="s">
        <v>2436</v>
      </c>
      <c r="K474" s="147">
        <v>12</v>
      </c>
      <c r="L474" s="322" t="s">
        <v>2364</v>
      </c>
      <c r="M474" s="53" t="s">
        <v>1212</v>
      </c>
      <c r="N474" s="53">
        <v>1</v>
      </c>
      <c r="O474" s="198" t="s">
        <v>1403</v>
      </c>
      <c r="P474" s="198" t="s">
        <v>1403</v>
      </c>
      <c r="Q474" s="54" t="s">
        <v>9</v>
      </c>
      <c r="R474" s="57">
        <f t="shared" si="79"/>
        <v>636428</v>
      </c>
      <c r="S474" s="60">
        <v>319228</v>
      </c>
      <c r="T474" s="60">
        <f t="shared" si="80"/>
        <v>319228</v>
      </c>
      <c r="U474" s="60"/>
      <c r="V474" s="60">
        <v>317200</v>
      </c>
      <c r="W474" s="61">
        <f t="shared" si="75"/>
        <v>26</v>
      </c>
      <c r="X474" s="61">
        <f t="shared" si="76"/>
        <v>5</v>
      </c>
      <c r="Y474" s="61">
        <f t="shared" si="77"/>
        <v>21</v>
      </c>
      <c r="Z474" s="3">
        <v>0</v>
      </c>
      <c r="AA474" s="3">
        <v>0</v>
      </c>
      <c r="AB474" s="3">
        <v>5</v>
      </c>
      <c r="AC474" s="3">
        <v>21</v>
      </c>
      <c r="AD474" s="3">
        <v>0</v>
      </c>
      <c r="AE474" s="3">
        <v>0</v>
      </c>
      <c r="AF474" s="62">
        <v>3</v>
      </c>
      <c r="AG474" s="55" t="s">
        <v>198</v>
      </c>
      <c r="AH474" s="305">
        <v>42243</v>
      </c>
      <c r="AI474" s="306">
        <v>301717.5</v>
      </c>
      <c r="AJ474" s="57"/>
      <c r="AK474" s="68"/>
      <c r="AL474" s="57"/>
      <c r="AM474" s="55" t="s">
        <v>200</v>
      </c>
      <c r="AN474" s="305">
        <v>42499</v>
      </c>
      <c r="AO474" s="306">
        <v>17510.5</v>
      </c>
      <c r="AP474" s="306">
        <v>0</v>
      </c>
      <c r="AQ474" s="60">
        <f t="shared" si="74"/>
        <v>319228</v>
      </c>
      <c r="AR474" s="60">
        <f t="shared" si="73"/>
        <v>319228</v>
      </c>
      <c r="AS474" s="63">
        <f t="shared" si="78"/>
        <v>100</v>
      </c>
      <c r="AT474" s="60" t="s">
        <v>424</v>
      </c>
      <c r="AU474" s="64" t="s">
        <v>173</v>
      </c>
      <c r="AV474" s="53">
        <v>2.4</v>
      </c>
      <c r="AW474" s="53">
        <v>88.4</v>
      </c>
      <c r="AX474" s="53"/>
      <c r="AY474" s="53"/>
      <c r="AZ474" s="53">
        <v>2.4</v>
      </c>
      <c r="BA474" s="53"/>
      <c r="BB474" s="53"/>
      <c r="BC474" s="53"/>
      <c r="BD474" s="53"/>
      <c r="BE474" s="53"/>
      <c r="BF474" s="53"/>
      <c r="BG474" s="53"/>
      <c r="BH474" s="53"/>
      <c r="BI474" s="53">
        <v>1</v>
      </c>
      <c r="BJ474" s="53">
        <v>100</v>
      </c>
      <c r="BK474" s="53"/>
      <c r="BL474" s="53"/>
      <c r="BM474" s="53">
        <v>52</v>
      </c>
      <c r="BN474" s="53"/>
      <c r="BO474" s="53">
        <v>22</v>
      </c>
      <c r="BP474" s="53">
        <v>1</v>
      </c>
      <c r="BQ474" s="53"/>
      <c r="BR474" s="53">
        <v>1</v>
      </c>
    </row>
    <row r="475" spans="1:70" s="50" customFormat="1" ht="30">
      <c r="A475" s="53">
        <v>474</v>
      </c>
      <c r="B475" s="54" t="s">
        <v>14</v>
      </c>
      <c r="C475" s="53" t="s">
        <v>58</v>
      </c>
      <c r="D475" s="54" t="s">
        <v>611</v>
      </c>
      <c r="E475" s="66">
        <v>14241010</v>
      </c>
      <c r="F475" s="75" t="s">
        <v>889</v>
      </c>
      <c r="G475" s="59" t="s">
        <v>426</v>
      </c>
      <c r="H475" s="59" t="s">
        <v>1202</v>
      </c>
      <c r="I475" s="58">
        <v>9848215866</v>
      </c>
      <c r="J475" s="147" t="s">
        <v>2436</v>
      </c>
      <c r="K475" s="147">
        <v>15</v>
      </c>
      <c r="L475" s="322" t="s">
        <v>330</v>
      </c>
      <c r="M475" s="53" t="s">
        <v>1212</v>
      </c>
      <c r="N475" s="53">
        <v>1</v>
      </c>
      <c r="O475" s="198" t="s">
        <v>1403</v>
      </c>
      <c r="P475" s="198" t="s">
        <v>1403</v>
      </c>
      <c r="Q475" s="54" t="s">
        <v>9</v>
      </c>
      <c r="R475" s="57">
        <f t="shared" si="79"/>
        <v>775600</v>
      </c>
      <c r="S475" s="60">
        <v>450600</v>
      </c>
      <c r="T475" s="60">
        <f t="shared" si="80"/>
        <v>450600</v>
      </c>
      <c r="U475" s="60"/>
      <c r="V475" s="60">
        <v>325000</v>
      </c>
      <c r="W475" s="61">
        <f t="shared" si="75"/>
        <v>20</v>
      </c>
      <c r="X475" s="61">
        <f t="shared" si="76"/>
        <v>3</v>
      </c>
      <c r="Y475" s="61">
        <f t="shared" si="77"/>
        <v>17</v>
      </c>
      <c r="Z475" s="3">
        <v>0</v>
      </c>
      <c r="AA475" s="3">
        <v>5</v>
      </c>
      <c r="AB475" s="3">
        <v>0</v>
      </c>
      <c r="AC475" s="3">
        <v>0</v>
      </c>
      <c r="AD475" s="3">
        <v>3</v>
      </c>
      <c r="AE475" s="3">
        <v>12</v>
      </c>
      <c r="AF475" s="62">
        <v>3</v>
      </c>
      <c r="AG475" s="55" t="s">
        <v>198</v>
      </c>
      <c r="AH475" s="305">
        <v>42072</v>
      </c>
      <c r="AI475" s="306">
        <v>90120</v>
      </c>
      <c r="AJ475" s="57" t="s">
        <v>199</v>
      </c>
      <c r="AK475" s="305">
        <v>42243</v>
      </c>
      <c r="AL475" s="306">
        <v>313591.37</v>
      </c>
      <c r="AM475" s="55" t="s">
        <v>200</v>
      </c>
      <c r="AN475" s="305">
        <v>42499</v>
      </c>
      <c r="AO475" s="306">
        <v>44543.63</v>
      </c>
      <c r="AP475" s="306">
        <v>0</v>
      </c>
      <c r="AQ475" s="60">
        <f t="shared" si="74"/>
        <v>448255</v>
      </c>
      <c r="AR475" s="60">
        <f t="shared" si="73"/>
        <v>448255</v>
      </c>
      <c r="AS475" s="63">
        <f t="shared" si="78"/>
        <v>99.479582778517525</v>
      </c>
      <c r="AT475" s="60" t="s">
        <v>424</v>
      </c>
      <c r="AU475" s="64" t="s">
        <v>173</v>
      </c>
      <c r="AV475" s="53">
        <v>4</v>
      </c>
      <c r="AW475" s="53">
        <v>60</v>
      </c>
      <c r="AX475" s="53"/>
      <c r="AY475" s="53"/>
      <c r="AZ475" s="53">
        <v>4</v>
      </c>
      <c r="BA475" s="53"/>
      <c r="BB475" s="53"/>
      <c r="BC475" s="53"/>
      <c r="BD475" s="53"/>
      <c r="BE475" s="53"/>
      <c r="BF475" s="53"/>
      <c r="BG475" s="53"/>
      <c r="BH475" s="53"/>
      <c r="BI475" s="53">
        <v>1</v>
      </c>
      <c r="BJ475" s="53"/>
      <c r="BK475" s="53"/>
      <c r="BL475" s="53"/>
      <c r="BM475" s="53">
        <v>40</v>
      </c>
      <c r="BN475" s="53">
        <v>3</v>
      </c>
      <c r="BO475" s="53">
        <v>20</v>
      </c>
      <c r="BP475" s="53">
        <v>1</v>
      </c>
      <c r="BQ475" s="53"/>
      <c r="BR475" s="53">
        <v>1</v>
      </c>
    </row>
    <row r="476" spans="1:70" s="50" customFormat="1" ht="30">
      <c r="A476" s="53">
        <v>475</v>
      </c>
      <c r="B476" s="54" t="s">
        <v>14</v>
      </c>
      <c r="C476" s="53" t="s">
        <v>58</v>
      </c>
      <c r="D476" s="54" t="s">
        <v>853</v>
      </c>
      <c r="E476" s="66">
        <v>14242011</v>
      </c>
      <c r="F476" s="75" t="s">
        <v>134</v>
      </c>
      <c r="G476" s="59" t="s">
        <v>413</v>
      </c>
      <c r="H476" s="75" t="s">
        <v>137</v>
      </c>
      <c r="I476" s="58" t="s">
        <v>410</v>
      </c>
      <c r="J476" s="147" t="s">
        <v>294</v>
      </c>
      <c r="K476" s="147">
        <v>16</v>
      </c>
      <c r="L476" s="322" t="s">
        <v>326</v>
      </c>
      <c r="M476" s="65" t="s">
        <v>1402</v>
      </c>
      <c r="N476" s="53">
        <v>2</v>
      </c>
      <c r="O476" s="198" t="s">
        <v>1403</v>
      </c>
      <c r="P476" s="198" t="s">
        <v>1403</v>
      </c>
      <c r="Q476" s="54" t="s">
        <v>9</v>
      </c>
      <c r="R476" s="57">
        <f t="shared" si="79"/>
        <v>6790995</v>
      </c>
      <c r="S476" s="60">
        <v>3544377</v>
      </c>
      <c r="T476" s="60">
        <f>S476*80%</f>
        <v>2835501.6</v>
      </c>
      <c r="U476" s="60">
        <f>S476*20%</f>
        <v>708875.4</v>
      </c>
      <c r="V476" s="60">
        <v>3246618</v>
      </c>
      <c r="W476" s="61">
        <f t="shared" si="75"/>
        <v>1</v>
      </c>
      <c r="X476" s="61">
        <f t="shared" si="76"/>
        <v>1</v>
      </c>
      <c r="Y476" s="61">
        <f t="shared" si="77"/>
        <v>0</v>
      </c>
      <c r="Z476" s="3">
        <v>0</v>
      </c>
      <c r="AA476" s="3">
        <v>0</v>
      </c>
      <c r="AB476" s="3">
        <v>0</v>
      </c>
      <c r="AC476" s="3">
        <v>0</v>
      </c>
      <c r="AD476" s="3">
        <v>1</v>
      </c>
      <c r="AE476" s="3">
        <v>0</v>
      </c>
      <c r="AF476" s="62">
        <v>3</v>
      </c>
      <c r="AG476" s="55" t="s">
        <v>198</v>
      </c>
      <c r="AH476" s="305">
        <v>42471</v>
      </c>
      <c r="AI476" s="306">
        <v>2510531.69</v>
      </c>
      <c r="AJ476" s="57"/>
      <c r="AK476" s="57"/>
      <c r="AL476" s="57"/>
      <c r="AM476" s="55"/>
      <c r="AN476" s="55"/>
      <c r="AO476" s="55"/>
      <c r="AP476" s="306">
        <v>627632.92000000004</v>
      </c>
      <c r="AQ476" s="60">
        <f t="shared" si="74"/>
        <v>2510531.69</v>
      </c>
      <c r="AR476" s="60">
        <f t="shared" si="73"/>
        <v>3138164.61</v>
      </c>
      <c r="AS476" s="63">
        <f t="shared" si="78"/>
        <v>88.539244273394175</v>
      </c>
      <c r="AT476" s="60" t="s">
        <v>425</v>
      </c>
      <c r="AU476" s="64" t="s">
        <v>173</v>
      </c>
      <c r="AV476" s="53">
        <v>2</v>
      </c>
      <c r="AW476" s="53">
        <v>285</v>
      </c>
      <c r="AX476" s="53"/>
      <c r="AY476" s="53"/>
      <c r="AZ476" s="53">
        <v>2</v>
      </c>
      <c r="BA476" s="53">
        <v>50</v>
      </c>
      <c r="BB476" s="53">
        <v>5</v>
      </c>
      <c r="BC476" s="53"/>
      <c r="BD476" s="53"/>
      <c r="BE476" s="53"/>
      <c r="BF476" s="53"/>
      <c r="BG476" s="53"/>
      <c r="BH476" s="53"/>
      <c r="BI476" s="53">
        <v>1</v>
      </c>
      <c r="BJ476" s="53"/>
      <c r="BK476" s="53"/>
      <c r="BL476" s="53">
        <v>1</v>
      </c>
      <c r="BM476" s="53">
        <v>50</v>
      </c>
      <c r="BN476" s="53">
        <v>10</v>
      </c>
      <c r="BO476" s="53"/>
      <c r="BP476" s="53">
        <v>1</v>
      </c>
      <c r="BQ476" s="53"/>
      <c r="BR476" s="53">
        <v>1</v>
      </c>
    </row>
    <row r="477" spans="1:70" s="50" customFormat="1" ht="30">
      <c r="A477" s="53">
        <v>476</v>
      </c>
      <c r="B477" s="54" t="s">
        <v>14</v>
      </c>
      <c r="C477" s="53" t="s">
        <v>58</v>
      </c>
      <c r="D477" s="54" t="s">
        <v>142</v>
      </c>
      <c r="E477" s="66">
        <v>14242012</v>
      </c>
      <c r="F477" s="75" t="s">
        <v>934</v>
      </c>
      <c r="G477" s="59" t="s">
        <v>427</v>
      </c>
      <c r="H477" s="75" t="s">
        <v>136</v>
      </c>
      <c r="I477" s="58">
        <v>9848156594</v>
      </c>
      <c r="J477" s="147" t="s">
        <v>294</v>
      </c>
      <c r="K477" s="147">
        <v>12</v>
      </c>
      <c r="L477" s="322" t="s">
        <v>293</v>
      </c>
      <c r="M477" s="53" t="s">
        <v>1212</v>
      </c>
      <c r="N477" s="53">
        <v>2</v>
      </c>
      <c r="O477" s="54" t="s">
        <v>60</v>
      </c>
      <c r="P477" s="54" t="s">
        <v>60</v>
      </c>
      <c r="Q477" s="54" t="s">
        <v>9</v>
      </c>
      <c r="R477" s="57">
        <f t="shared" si="79"/>
        <v>2399769</v>
      </c>
      <c r="S477" s="60">
        <v>893411</v>
      </c>
      <c r="T477" s="60">
        <f>S477*80%</f>
        <v>714728.8</v>
      </c>
      <c r="U477" s="60">
        <f>S477*20%</f>
        <v>178682.2</v>
      </c>
      <c r="V477" s="60">
        <v>1506358</v>
      </c>
      <c r="W477" s="61">
        <f t="shared" si="75"/>
        <v>27</v>
      </c>
      <c r="X477" s="61">
        <f t="shared" si="76"/>
        <v>0</v>
      </c>
      <c r="Y477" s="61">
        <f t="shared" si="77"/>
        <v>27</v>
      </c>
      <c r="Z477" s="3">
        <v>0</v>
      </c>
      <c r="AA477" s="3">
        <v>18</v>
      </c>
      <c r="AB477" s="3">
        <v>0</v>
      </c>
      <c r="AC477" s="3">
        <v>1</v>
      </c>
      <c r="AD477" s="3">
        <v>0</v>
      </c>
      <c r="AE477" s="3">
        <v>8</v>
      </c>
      <c r="AF477" s="62">
        <v>3</v>
      </c>
      <c r="AG477" s="55"/>
      <c r="AH477" s="79"/>
      <c r="AI477" s="57"/>
      <c r="AJ477" s="57"/>
      <c r="AK477" s="57"/>
      <c r="AL477" s="57"/>
      <c r="AM477" s="55"/>
      <c r="AN477" s="55"/>
      <c r="AO477" s="55"/>
      <c r="AP477" s="306">
        <v>0</v>
      </c>
      <c r="AQ477" s="60">
        <f t="shared" si="74"/>
        <v>0</v>
      </c>
      <c r="AR477" s="60">
        <f t="shared" si="73"/>
        <v>0</v>
      </c>
      <c r="AS477" s="63">
        <f t="shared" si="78"/>
        <v>0</v>
      </c>
      <c r="AT477" s="60" t="s">
        <v>425</v>
      </c>
      <c r="AU477" s="64" t="s">
        <v>182</v>
      </c>
      <c r="AV477" s="53">
        <v>5600</v>
      </c>
      <c r="AW477" s="53">
        <v>25.5</v>
      </c>
      <c r="AX477" s="53"/>
      <c r="AY477" s="53"/>
      <c r="AZ477" s="53"/>
      <c r="BA477" s="53">
        <v>16</v>
      </c>
      <c r="BB477" s="53"/>
      <c r="BC477" s="53"/>
      <c r="BD477" s="53">
        <v>1</v>
      </c>
      <c r="BE477" s="53"/>
      <c r="BF477" s="53"/>
      <c r="BG477" s="53"/>
      <c r="BH477" s="53"/>
      <c r="BI477" s="53">
        <v>1</v>
      </c>
      <c r="BJ477" s="53">
        <v>200</v>
      </c>
      <c r="BK477" s="53"/>
      <c r="BL477" s="53"/>
      <c r="BM477" s="53">
        <v>15</v>
      </c>
      <c r="BN477" s="53">
        <v>5</v>
      </c>
      <c r="BO477" s="53"/>
      <c r="BP477" s="53">
        <v>1</v>
      </c>
      <c r="BQ477" s="53"/>
      <c r="BR477" s="53"/>
    </row>
    <row r="478" spans="1:70" s="50" customFormat="1" ht="30">
      <c r="A478" s="53">
        <v>477</v>
      </c>
      <c r="B478" s="54" t="s">
        <v>14</v>
      </c>
      <c r="C478" s="53" t="s">
        <v>58</v>
      </c>
      <c r="D478" s="54" t="s">
        <v>854</v>
      </c>
      <c r="E478" s="66">
        <v>14243013</v>
      </c>
      <c r="F478" s="75" t="s">
        <v>935</v>
      </c>
      <c r="G478" s="59" t="s">
        <v>414</v>
      </c>
      <c r="H478" s="75" t="s">
        <v>135</v>
      </c>
      <c r="I478" s="58">
        <v>9848039980</v>
      </c>
      <c r="J478" s="147" t="s">
        <v>307</v>
      </c>
      <c r="K478" s="147">
        <v>15</v>
      </c>
      <c r="L478" s="322" t="s">
        <v>314</v>
      </c>
      <c r="M478" s="53" t="s">
        <v>1227</v>
      </c>
      <c r="N478" s="53">
        <v>3</v>
      </c>
      <c r="O478" s="54" t="s">
        <v>38</v>
      </c>
      <c r="P478" s="54" t="s">
        <v>1404</v>
      </c>
      <c r="Q478" s="54" t="s">
        <v>36</v>
      </c>
      <c r="R478" s="57">
        <f t="shared" si="79"/>
        <v>5550294</v>
      </c>
      <c r="S478" s="60">
        <v>2571172</v>
      </c>
      <c r="T478" s="60">
        <f>S478*80%</f>
        <v>2056937.6</v>
      </c>
      <c r="U478" s="60">
        <f>S478*20%</f>
        <v>514234.4</v>
      </c>
      <c r="V478" s="60">
        <v>2979122</v>
      </c>
      <c r="W478" s="61">
        <f t="shared" si="75"/>
        <v>256</v>
      </c>
      <c r="X478" s="61">
        <f t="shared" si="76"/>
        <v>102</v>
      </c>
      <c r="Y478" s="61">
        <f t="shared" si="77"/>
        <v>154</v>
      </c>
      <c r="Z478" s="75">
        <v>12</v>
      </c>
      <c r="AA478" s="75">
        <v>19</v>
      </c>
      <c r="AB478" s="75">
        <v>81</v>
      </c>
      <c r="AC478" s="75">
        <v>123</v>
      </c>
      <c r="AD478" s="75">
        <v>9</v>
      </c>
      <c r="AE478" s="75">
        <v>12</v>
      </c>
      <c r="AF478" s="62">
        <v>3</v>
      </c>
      <c r="AG478" s="55"/>
      <c r="AH478" s="79"/>
      <c r="AI478" s="57"/>
      <c r="AJ478" s="57" t="s">
        <v>199</v>
      </c>
      <c r="AK478" s="305">
        <v>42566</v>
      </c>
      <c r="AL478" s="306">
        <v>1310207.3799999999</v>
      </c>
      <c r="AM478" s="55" t="s">
        <v>200</v>
      </c>
      <c r="AN478" s="308">
        <v>42677</v>
      </c>
      <c r="AO478" s="3">
        <v>672155.96</v>
      </c>
      <c r="AP478" s="3">
        <v>495590.84</v>
      </c>
      <c r="AQ478" s="60">
        <f t="shared" si="74"/>
        <v>1982363.3399999999</v>
      </c>
      <c r="AR478" s="60">
        <f t="shared" si="73"/>
        <v>2477954.1799999997</v>
      </c>
      <c r="AS478" s="63">
        <f t="shared" si="78"/>
        <v>96.374500811303164</v>
      </c>
      <c r="AT478" s="60" t="s">
        <v>424</v>
      </c>
      <c r="AU478" s="64" t="s">
        <v>173</v>
      </c>
      <c r="AV478" s="53">
        <v>40</v>
      </c>
      <c r="AW478" s="53">
        <v>120</v>
      </c>
      <c r="AX478" s="53"/>
      <c r="AY478" s="53"/>
      <c r="AZ478" s="53"/>
      <c r="BA478" s="53"/>
      <c r="BB478" s="53"/>
      <c r="BC478" s="53"/>
      <c r="BD478" s="53">
        <v>1</v>
      </c>
      <c r="BE478" s="53"/>
      <c r="BF478" s="53"/>
      <c r="BG478" s="53">
        <v>1</v>
      </c>
      <c r="BH478" s="53"/>
      <c r="BI478" s="53"/>
      <c r="BJ478" s="53"/>
      <c r="BK478" s="53"/>
      <c r="BL478" s="53">
        <v>10</v>
      </c>
      <c r="BM478" s="53"/>
      <c r="BN478" s="53">
        <v>10</v>
      </c>
      <c r="BO478" s="53"/>
      <c r="BP478" s="53"/>
      <c r="BQ478" s="53"/>
      <c r="BR478" s="53"/>
    </row>
    <row r="479" spans="1:70" s="50" customFormat="1" ht="30">
      <c r="A479" s="53">
        <v>478</v>
      </c>
      <c r="B479" s="54" t="s">
        <v>14</v>
      </c>
      <c r="C479" s="53" t="s">
        <v>58</v>
      </c>
      <c r="D479" s="54" t="s">
        <v>143</v>
      </c>
      <c r="E479" s="66">
        <v>14242014</v>
      </c>
      <c r="F479" s="75" t="s">
        <v>936</v>
      </c>
      <c r="G479" s="59" t="s">
        <v>1064</v>
      </c>
      <c r="H479" s="75" t="s">
        <v>138</v>
      </c>
      <c r="I479" s="58">
        <v>9848049774</v>
      </c>
      <c r="J479" s="147" t="s">
        <v>299</v>
      </c>
      <c r="K479" s="147">
        <v>10</v>
      </c>
      <c r="L479" s="322" t="s">
        <v>327</v>
      </c>
      <c r="M479" s="53" t="s">
        <v>1227</v>
      </c>
      <c r="N479" s="53">
        <v>2</v>
      </c>
      <c r="O479" s="198" t="s">
        <v>1403</v>
      </c>
      <c r="P479" s="198" t="s">
        <v>1403</v>
      </c>
      <c r="Q479" s="54" t="s">
        <v>9</v>
      </c>
      <c r="R479" s="57">
        <f t="shared" si="79"/>
        <v>2685808</v>
      </c>
      <c r="S479" s="60">
        <v>1136877</v>
      </c>
      <c r="T479" s="60">
        <f>S479*80%</f>
        <v>909501.60000000009</v>
      </c>
      <c r="U479" s="60">
        <f>S479*20%</f>
        <v>227375.40000000002</v>
      </c>
      <c r="V479" s="60">
        <v>1548931</v>
      </c>
      <c r="W479" s="61">
        <f t="shared" si="75"/>
        <v>56</v>
      </c>
      <c r="X479" s="61">
        <f t="shared" si="76"/>
        <v>26</v>
      </c>
      <c r="Y479" s="61">
        <f t="shared" si="77"/>
        <v>30</v>
      </c>
      <c r="Z479" s="75">
        <v>5</v>
      </c>
      <c r="AA479" s="75">
        <v>5</v>
      </c>
      <c r="AB479" s="75">
        <v>13</v>
      </c>
      <c r="AC479" s="75">
        <v>15</v>
      </c>
      <c r="AD479" s="75">
        <v>8</v>
      </c>
      <c r="AE479" s="75">
        <v>10</v>
      </c>
      <c r="AF479" s="62">
        <v>3</v>
      </c>
      <c r="AG479" s="55"/>
      <c r="AH479" s="68"/>
      <c r="AI479" s="57"/>
      <c r="AJ479" s="57" t="s">
        <v>199</v>
      </c>
      <c r="AK479" s="305">
        <v>42275</v>
      </c>
      <c r="AL479" s="306">
        <v>897532.22</v>
      </c>
      <c r="AM479" s="68" t="s">
        <v>200</v>
      </c>
      <c r="AN479" s="308">
        <v>42845</v>
      </c>
      <c r="AO479" s="3">
        <v>10933.34</v>
      </c>
      <c r="AP479" s="306">
        <v>224383.06</v>
      </c>
      <c r="AQ479" s="60">
        <f t="shared" si="74"/>
        <v>908465.55999999994</v>
      </c>
      <c r="AR479" s="60">
        <f t="shared" si="73"/>
        <v>1132848.6199999999</v>
      </c>
      <c r="AS479" s="63">
        <f t="shared" si="78"/>
        <v>99.645662635447792</v>
      </c>
      <c r="AT479" s="60" t="s">
        <v>425</v>
      </c>
      <c r="AU479" s="64" t="s">
        <v>173</v>
      </c>
      <c r="AV479" s="53">
        <v>4.6500000000000004</v>
      </c>
      <c r="AW479" s="53">
        <v>212.5</v>
      </c>
      <c r="AX479" s="53"/>
      <c r="AY479" s="53"/>
      <c r="AZ479" s="53">
        <v>4.6500000000000004</v>
      </c>
      <c r="BA479" s="53">
        <v>15</v>
      </c>
      <c r="BB479" s="53"/>
      <c r="BC479" s="53">
        <v>1</v>
      </c>
      <c r="BD479" s="53"/>
      <c r="BE479" s="53"/>
      <c r="BF479" s="53"/>
      <c r="BG479" s="53"/>
      <c r="BH479" s="53"/>
      <c r="BI479" s="53"/>
      <c r="BJ479" s="53">
        <v>6500</v>
      </c>
      <c r="BK479" s="53"/>
      <c r="BL479" s="53">
        <v>1</v>
      </c>
      <c r="BM479" s="53">
        <v>56</v>
      </c>
      <c r="BN479" s="53">
        <v>6</v>
      </c>
      <c r="BO479" s="53">
        <v>56</v>
      </c>
      <c r="BP479" s="53"/>
      <c r="BQ479" s="53">
        <v>1</v>
      </c>
      <c r="BR479" s="53">
        <v>1</v>
      </c>
    </row>
    <row r="480" spans="1:70" s="50" customFormat="1" ht="30">
      <c r="A480" s="53">
        <v>479</v>
      </c>
      <c r="B480" s="54" t="s">
        <v>14</v>
      </c>
      <c r="C480" s="53" t="s">
        <v>58</v>
      </c>
      <c r="D480" s="54" t="s">
        <v>849</v>
      </c>
      <c r="E480" s="66">
        <v>14241015</v>
      </c>
      <c r="F480" s="75" t="s">
        <v>290</v>
      </c>
      <c r="G480" s="59" t="s">
        <v>291</v>
      </c>
      <c r="H480" s="75" t="s">
        <v>292</v>
      </c>
      <c r="I480" s="58">
        <v>9848215972</v>
      </c>
      <c r="J480" s="147" t="s">
        <v>2533</v>
      </c>
      <c r="K480" s="147">
        <v>11</v>
      </c>
      <c r="L480" s="322" t="s">
        <v>293</v>
      </c>
      <c r="M480" s="53" t="s">
        <v>1212</v>
      </c>
      <c r="N480" s="53">
        <v>1</v>
      </c>
      <c r="O480" s="198" t="s">
        <v>1403</v>
      </c>
      <c r="P480" s="198" t="s">
        <v>1403</v>
      </c>
      <c r="Q480" s="54" t="s">
        <v>9</v>
      </c>
      <c r="R480" s="57">
        <f t="shared" si="79"/>
        <v>690355</v>
      </c>
      <c r="S480" s="60">
        <v>419570</v>
      </c>
      <c r="T480" s="60">
        <f>S480*100%</f>
        <v>419570</v>
      </c>
      <c r="U480" s="60"/>
      <c r="V480" s="60">
        <v>270785</v>
      </c>
      <c r="W480" s="61">
        <f t="shared" si="75"/>
        <v>25</v>
      </c>
      <c r="X480" s="61">
        <f t="shared" si="76"/>
        <v>6</v>
      </c>
      <c r="Y480" s="61">
        <f t="shared" si="77"/>
        <v>19</v>
      </c>
      <c r="Z480" s="75">
        <v>1</v>
      </c>
      <c r="AA480" s="75">
        <v>7</v>
      </c>
      <c r="AB480" s="75">
        <v>2</v>
      </c>
      <c r="AC480" s="75">
        <v>5</v>
      </c>
      <c r="AD480" s="75">
        <v>3</v>
      </c>
      <c r="AE480" s="75">
        <v>7</v>
      </c>
      <c r="AF480" s="62">
        <v>3</v>
      </c>
      <c r="AG480" s="55" t="s">
        <v>198</v>
      </c>
      <c r="AH480" s="305">
        <v>42099</v>
      </c>
      <c r="AI480" s="306">
        <v>83914</v>
      </c>
      <c r="AJ480" s="57"/>
      <c r="AK480" s="57"/>
      <c r="AL480" s="57"/>
      <c r="AM480" s="55" t="s">
        <v>200</v>
      </c>
      <c r="AN480" s="305">
        <v>42526</v>
      </c>
      <c r="AO480" s="306">
        <v>179497.25</v>
      </c>
      <c r="AP480" s="306">
        <v>0</v>
      </c>
      <c r="AQ480" s="60">
        <f t="shared" si="74"/>
        <v>263411.25</v>
      </c>
      <c r="AR480" s="60">
        <f t="shared" si="73"/>
        <v>263411.25</v>
      </c>
      <c r="AS480" s="63">
        <f t="shared" si="78"/>
        <v>62.781240317467876</v>
      </c>
      <c r="AT480" s="60" t="s">
        <v>424</v>
      </c>
      <c r="AU480" s="64" t="s">
        <v>173</v>
      </c>
      <c r="AV480" s="53">
        <v>3.7</v>
      </c>
      <c r="AW480" s="53">
        <v>80</v>
      </c>
      <c r="AX480" s="53"/>
      <c r="AY480" s="53"/>
      <c r="AZ480" s="53">
        <v>3.7</v>
      </c>
      <c r="BA480" s="53"/>
      <c r="BB480" s="53"/>
      <c r="BC480" s="53"/>
      <c r="BD480" s="53"/>
      <c r="BE480" s="53"/>
      <c r="BF480" s="53"/>
      <c r="BG480" s="53"/>
      <c r="BH480" s="53"/>
      <c r="BI480" s="53"/>
      <c r="BJ480" s="53"/>
      <c r="BK480" s="53"/>
      <c r="BL480" s="53"/>
      <c r="BM480" s="53"/>
      <c r="BN480" s="53"/>
      <c r="BO480" s="53"/>
      <c r="BP480" s="53"/>
      <c r="BQ480" s="53"/>
      <c r="BR480" s="53"/>
    </row>
    <row r="481" spans="1:70" s="50" customFormat="1" ht="30">
      <c r="A481" s="53">
        <v>480</v>
      </c>
      <c r="B481" s="54" t="s">
        <v>14</v>
      </c>
      <c r="C481" s="53" t="s">
        <v>58</v>
      </c>
      <c r="D481" s="54" t="s">
        <v>856</v>
      </c>
      <c r="E481" s="66">
        <v>14242017</v>
      </c>
      <c r="F481" s="75" t="s">
        <v>937</v>
      </c>
      <c r="G481" s="59" t="s">
        <v>415</v>
      </c>
      <c r="H481" s="75" t="s">
        <v>140</v>
      </c>
      <c r="I481" s="58">
        <v>9848206738</v>
      </c>
      <c r="J481" s="147" t="s">
        <v>305</v>
      </c>
      <c r="K481" s="147">
        <v>12</v>
      </c>
      <c r="L481" s="322" t="s">
        <v>330</v>
      </c>
      <c r="M481" s="53" t="s">
        <v>1227</v>
      </c>
      <c r="N481" s="53">
        <v>2</v>
      </c>
      <c r="O481" s="198" t="s">
        <v>1403</v>
      </c>
      <c r="P481" s="198" t="s">
        <v>1403</v>
      </c>
      <c r="Q481" s="54" t="s">
        <v>107</v>
      </c>
      <c r="R481" s="57">
        <f t="shared" si="79"/>
        <v>1466579</v>
      </c>
      <c r="S481" s="60">
        <v>890326.35</v>
      </c>
      <c r="T481" s="60">
        <f t="shared" ref="T481:T494" si="81">S481*80%</f>
        <v>712261.08000000007</v>
      </c>
      <c r="U481" s="60">
        <f t="shared" ref="U481:U495" si="82">S481*20%</f>
        <v>178065.27000000002</v>
      </c>
      <c r="V481" s="60">
        <v>576252.65</v>
      </c>
      <c r="W481" s="61">
        <f t="shared" si="75"/>
        <v>126</v>
      </c>
      <c r="X481" s="61">
        <f t="shared" si="76"/>
        <v>107</v>
      </c>
      <c r="Y481" s="61">
        <f t="shared" si="77"/>
        <v>19</v>
      </c>
      <c r="Z481" s="3">
        <v>2</v>
      </c>
      <c r="AA481" s="3">
        <v>5</v>
      </c>
      <c r="AB481" s="3">
        <v>25</v>
      </c>
      <c r="AC481" s="3">
        <v>13</v>
      </c>
      <c r="AD481" s="3">
        <v>80</v>
      </c>
      <c r="AE481" s="3">
        <v>1</v>
      </c>
      <c r="AF481" s="62">
        <v>3</v>
      </c>
      <c r="AG481" s="55" t="s">
        <v>198</v>
      </c>
      <c r="AH481" s="305">
        <v>42172</v>
      </c>
      <c r="AI481" s="306">
        <v>484950.06</v>
      </c>
      <c r="AJ481" s="57"/>
      <c r="AK481" s="57"/>
      <c r="AL481" s="57"/>
      <c r="AM481" s="55" t="s">
        <v>200</v>
      </c>
      <c r="AN481" s="305">
        <v>42550</v>
      </c>
      <c r="AO481" s="306">
        <v>170044.28</v>
      </c>
      <c r="AP481" s="306">
        <v>163748.06</v>
      </c>
      <c r="AQ481" s="60">
        <f t="shared" si="74"/>
        <v>654994.34</v>
      </c>
      <c r="AR481" s="60">
        <f t="shared" si="73"/>
        <v>818742.39999999991</v>
      </c>
      <c r="AS481" s="63">
        <f t="shared" si="78"/>
        <v>91.95980777161094</v>
      </c>
      <c r="AT481" s="60" t="s">
        <v>424</v>
      </c>
      <c r="AU481" s="64"/>
      <c r="AV481" s="53"/>
      <c r="AW481" s="53"/>
      <c r="AX481" s="53"/>
      <c r="AY481" s="53"/>
      <c r="AZ481" s="53"/>
      <c r="BA481" s="53"/>
      <c r="BB481" s="53"/>
      <c r="BC481" s="53">
        <v>1</v>
      </c>
      <c r="BD481" s="53"/>
      <c r="BE481" s="53"/>
      <c r="BF481" s="53"/>
      <c r="BG481" s="53"/>
      <c r="BH481" s="53"/>
      <c r="BI481" s="53"/>
      <c r="BJ481" s="53">
        <v>1000</v>
      </c>
      <c r="BK481" s="53"/>
      <c r="BL481" s="53">
        <v>1</v>
      </c>
      <c r="BM481" s="53"/>
      <c r="BN481" s="53"/>
      <c r="BO481" s="53"/>
      <c r="BP481" s="53"/>
      <c r="BQ481" s="53"/>
      <c r="BR481" s="53"/>
    </row>
    <row r="482" spans="1:70" s="50" customFormat="1" ht="30">
      <c r="A482" s="53">
        <v>481</v>
      </c>
      <c r="B482" s="54" t="s">
        <v>14</v>
      </c>
      <c r="C482" s="53" t="s">
        <v>58</v>
      </c>
      <c r="D482" s="54" t="s">
        <v>861</v>
      </c>
      <c r="E482" s="66">
        <v>14242018</v>
      </c>
      <c r="F482" s="75" t="s">
        <v>915</v>
      </c>
      <c r="G482" s="59" t="s">
        <v>416</v>
      </c>
      <c r="H482" s="75" t="s">
        <v>139</v>
      </c>
      <c r="I482" s="58" t="s">
        <v>411</v>
      </c>
      <c r="J482" s="147" t="s">
        <v>328</v>
      </c>
      <c r="K482" s="147">
        <v>12</v>
      </c>
      <c r="L482" s="322" t="s">
        <v>329</v>
      </c>
      <c r="M482" s="53" t="s">
        <v>1227</v>
      </c>
      <c r="N482" s="53">
        <v>2</v>
      </c>
      <c r="O482" s="54" t="s">
        <v>60</v>
      </c>
      <c r="P482" s="54" t="s">
        <v>60</v>
      </c>
      <c r="Q482" s="54" t="s">
        <v>9</v>
      </c>
      <c r="R482" s="57">
        <f t="shared" si="79"/>
        <v>3214384</v>
      </c>
      <c r="S482" s="60">
        <v>1163769.6000000001</v>
      </c>
      <c r="T482" s="60">
        <f t="shared" si="81"/>
        <v>931015.68000000017</v>
      </c>
      <c r="U482" s="60">
        <f t="shared" si="82"/>
        <v>232753.92000000004</v>
      </c>
      <c r="V482" s="60">
        <v>2050614.4</v>
      </c>
      <c r="W482" s="61">
        <f t="shared" si="75"/>
        <v>27</v>
      </c>
      <c r="X482" s="61">
        <f t="shared" si="76"/>
        <v>4</v>
      </c>
      <c r="Y482" s="61">
        <f t="shared" si="77"/>
        <v>23</v>
      </c>
      <c r="Z482" s="3">
        <v>0</v>
      </c>
      <c r="AA482" s="3">
        <v>0</v>
      </c>
      <c r="AB482" s="3">
        <v>4</v>
      </c>
      <c r="AC482" s="3">
        <v>21</v>
      </c>
      <c r="AD482" s="3">
        <v>0</v>
      </c>
      <c r="AE482" s="3">
        <v>2</v>
      </c>
      <c r="AF482" s="62">
        <v>3</v>
      </c>
      <c r="AG482" s="55" t="s">
        <v>198</v>
      </c>
      <c r="AH482" s="305">
        <v>42340</v>
      </c>
      <c r="AI482" s="306">
        <v>661451.81999999995</v>
      </c>
      <c r="AJ482" s="57"/>
      <c r="AK482" s="57"/>
      <c r="AL482" s="57"/>
      <c r="AM482" s="55" t="s">
        <v>522</v>
      </c>
      <c r="AN482" s="308">
        <v>42722</v>
      </c>
      <c r="AO482" s="3">
        <v>240632.8</v>
      </c>
      <c r="AP482" s="306">
        <v>225521.16</v>
      </c>
      <c r="AQ482" s="60">
        <f t="shared" si="74"/>
        <v>902084.61999999988</v>
      </c>
      <c r="AR482" s="60">
        <f t="shared" si="73"/>
        <v>1127605.7799999998</v>
      </c>
      <c r="AS482" s="63">
        <f t="shared" si="78"/>
        <v>96.892527524348438</v>
      </c>
      <c r="AT482" s="60" t="s">
        <v>424</v>
      </c>
      <c r="AU482" s="64" t="s">
        <v>182</v>
      </c>
      <c r="AV482" s="53">
        <v>1565</v>
      </c>
      <c r="AW482" s="53">
        <v>28</v>
      </c>
      <c r="AX482" s="53"/>
      <c r="AY482" s="53"/>
      <c r="AZ482" s="53"/>
      <c r="BA482" s="53">
        <v>25</v>
      </c>
      <c r="BB482" s="53"/>
      <c r="BC482" s="53"/>
      <c r="BD482" s="53">
        <v>1</v>
      </c>
      <c r="BE482" s="53"/>
      <c r="BF482" s="53"/>
      <c r="BG482" s="53"/>
      <c r="BH482" s="53"/>
      <c r="BI482" s="53">
        <v>3</v>
      </c>
      <c r="BJ482" s="53"/>
      <c r="BK482" s="53">
        <v>625</v>
      </c>
      <c r="BL482" s="53"/>
      <c r="BM482" s="53">
        <v>50</v>
      </c>
      <c r="BN482" s="53">
        <v>6</v>
      </c>
      <c r="BO482" s="53"/>
      <c r="BP482" s="53">
        <v>3</v>
      </c>
      <c r="BQ482" s="53">
        <v>2</v>
      </c>
      <c r="BR482" s="53"/>
    </row>
    <row r="483" spans="1:70" s="50" customFormat="1" ht="30">
      <c r="A483" s="53">
        <v>482</v>
      </c>
      <c r="B483" s="54" t="s">
        <v>14</v>
      </c>
      <c r="C483" s="53" t="s">
        <v>58</v>
      </c>
      <c r="D483" s="54" t="s">
        <v>860</v>
      </c>
      <c r="E483" s="66">
        <v>14242019</v>
      </c>
      <c r="F483" s="75" t="s">
        <v>916</v>
      </c>
      <c r="G483" s="59" t="s">
        <v>144</v>
      </c>
      <c r="H483" s="75" t="s">
        <v>141</v>
      </c>
      <c r="I483" s="58">
        <v>9868089489</v>
      </c>
      <c r="J483" s="147" t="s">
        <v>305</v>
      </c>
      <c r="K483" s="147">
        <v>12</v>
      </c>
      <c r="L483" s="322" t="s">
        <v>330</v>
      </c>
      <c r="M483" s="53" t="s">
        <v>1227</v>
      </c>
      <c r="N483" s="53">
        <v>2</v>
      </c>
      <c r="O483" s="54" t="s">
        <v>45</v>
      </c>
      <c r="P483" s="54" t="s">
        <v>45</v>
      </c>
      <c r="Q483" s="54" t="s">
        <v>107</v>
      </c>
      <c r="R483" s="57">
        <f t="shared" si="79"/>
        <v>1838254</v>
      </c>
      <c r="S483" s="60">
        <v>750215.1</v>
      </c>
      <c r="T483" s="60">
        <f t="shared" si="81"/>
        <v>600172.07999999996</v>
      </c>
      <c r="U483" s="60">
        <f t="shared" si="82"/>
        <v>150043.01999999999</v>
      </c>
      <c r="V483" s="60">
        <v>1088038.8999999999</v>
      </c>
      <c r="W483" s="61">
        <f t="shared" si="75"/>
        <v>80</v>
      </c>
      <c r="X483" s="61">
        <f t="shared" si="76"/>
        <v>20</v>
      </c>
      <c r="Y483" s="61">
        <f t="shared" si="77"/>
        <v>60</v>
      </c>
      <c r="Z483" s="3">
        <v>6</v>
      </c>
      <c r="AA483" s="3">
        <v>18</v>
      </c>
      <c r="AB483" s="3">
        <v>0</v>
      </c>
      <c r="AC483" s="3">
        <v>0</v>
      </c>
      <c r="AD483" s="3">
        <v>14</v>
      </c>
      <c r="AE483" s="3">
        <v>42</v>
      </c>
      <c r="AF483" s="62">
        <v>3</v>
      </c>
      <c r="AG483" s="55" t="s">
        <v>198</v>
      </c>
      <c r="AH483" s="308">
        <v>42610</v>
      </c>
      <c r="AI483" s="3">
        <v>232116</v>
      </c>
      <c r="AJ483" s="57" t="s">
        <v>199</v>
      </c>
      <c r="AK483" s="308">
        <v>42696</v>
      </c>
      <c r="AL483" s="3">
        <v>327247.12</v>
      </c>
      <c r="AM483" s="55"/>
      <c r="AN483" s="55"/>
      <c r="AO483" s="55"/>
      <c r="AP483" s="3">
        <f>58029+81811.78</f>
        <v>139840.78</v>
      </c>
      <c r="AQ483" s="60">
        <f t="shared" si="74"/>
        <v>559363.12</v>
      </c>
      <c r="AR483" s="60">
        <f t="shared" si="73"/>
        <v>699203.9</v>
      </c>
      <c r="AS483" s="63">
        <f t="shared" si="78"/>
        <v>93.200456775663412</v>
      </c>
      <c r="AT483" s="60" t="s">
        <v>424</v>
      </c>
      <c r="AU483" s="64" t="s">
        <v>173</v>
      </c>
      <c r="AV483" s="53">
        <v>6</v>
      </c>
      <c r="AW483" s="53">
        <v>200</v>
      </c>
      <c r="AX483" s="53"/>
      <c r="AY483" s="53"/>
      <c r="AZ483" s="53"/>
      <c r="BA483" s="53"/>
      <c r="BB483" s="53"/>
      <c r="BC483" s="53">
        <v>1</v>
      </c>
      <c r="BD483" s="53"/>
      <c r="BE483" s="53"/>
      <c r="BF483" s="53"/>
      <c r="BG483" s="53"/>
      <c r="BH483" s="53"/>
      <c r="BI483" s="53"/>
      <c r="BJ483" s="53"/>
      <c r="BK483" s="53"/>
      <c r="BL483" s="53"/>
      <c r="BM483" s="53"/>
      <c r="BN483" s="53">
        <v>2</v>
      </c>
      <c r="BO483" s="53"/>
      <c r="BP483" s="53"/>
      <c r="BQ483" s="53"/>
      <c r="BR483" s="53">
        <v>2</v>
      </c>
    </row>
    <row r="484" spans="1:70" s="50" customFormat="1" ht="30">
      <c r="A484" s="53">
        <v>483</v>
      </c>
      <c r="B484" s="54" t="s">
        <v>14</v>
      </c>
      <c r="C484" s="53" t="s">
        <v>478</v>
      </c>
      <c r="D484" s="54" t="s">
        <v>736</v>
      </c>
      <c r="E484" s="53">
        <v>14342020</v>
      </c>
      <c r="F484" s="75" t="s">
        <v>574</v>
      </c>
      <c r="G484" s="54" t="s">
        <v>592</v>
      </c>
      <c r="H484" s="54" t="s">
        <v>1203</v>
      </c>
      <c r="I484" s="58">
        <v>9848037251</v>
      </c>
      <c r="J484" s="147" t="s">
        <v>2534</v>
      </c>
      <c r="K484" s="147">
        <v>11</v>
      </c>
      <c r="L484" s="322" t="s">
        <v>2044</v>
      </c>
      <c r="M484" s="53" t="s">
        <v>1227</v>
      </c>
      <c r="N484" s="53">
        <v>2</v>
      </c>
      <c r="O484" s="198" t="s">
        <v>45</v>
      </c>
      <c r="P484" s="200" t="s">
        <v>1518</v>
      </c>
      <c r="Q484" s="200" t="s">
        <v>1405</v>
      </c>
      <c r="R484" s="57">
        <f t="shared" si="79"/>
        <v>7150481</v>
      </c>
      <c r="S484" s="70">
        <v>3669776.9</v>
      </c>
      <c r="T484" s="60">
        <f t="shared" si="81"/>
        <v>2935821.52</v>
      </c>
      <c r="U484" s="60">
        <f t="shared" si="82"/>
        <v>733955.38</v>
      </c>
      <c r="V484" s="70">
        <v>3480704.1</v>
      </c>
      <c r="W484" s="61">
        <f t="shared" si="75"/>
        <v>100</v>
      </c>
      <c r="X484" s="61">
        <f t="shared" si="76"/>
        <v>0</v>
      </c>
      <c r="Y484" s="61">
        <f t="shared" si="77"/>
        <v>100</v>
      </c>
      <c r="Z484" s="75">
        <v>0</v>
      </c>
      <c r="AA484" s="75">
        <v>10</v>
      </c>
      <c r="AB484" s="75">
        <v>0</v>
      </c>
      <c r="AC484" s="75">
        <v>25</v>
      </c>
      <c r="AD484" s="75">
        <v>0</v>
      </c>
      <c r="AE484" s="75">
        <v>65</v>
      </c>
      <c r="AF484" s="62">
        <v>3</v>
      </c>
      <c r="AG484" s="55" t="s">
        <v>198</v>
      </c>
      <c r="AH484" s="305">
        <v>42403</v>
      </c>
      <c r="AI484" s="306">
        <v>733955</v>
      </c>
      <c r="AJ484" s="57" t="s">
        <v>199</v>
      </c>
      <c r="AK484" s="305">
        <v>42558</v>
      </c>
      <c r="AL484" s="306">
        <v>1722239.17</v>
      </c>
      <c r="AM484" s="55" t="s">
        <v>200</v>
      </c>
      <c r="AN484" s="308">
        <v>42799</v>
      </c>
      <c r="AO484" s="3">
        <v>357216.36</v>
      </c>
      <c r="AP484" s="306">
        <v>703352.63</v>
      </c>
      <c r="AQ484" s="60">
        <f t="shared" si="74"/>
        <v>2813410.53</v>
      </c>
      <c r="AR484" s="60">
        <f t="shared" si="73"/>
        <v>3516763.1599999997</v>
      </c>
      <c r="AS484" s="63">
        <f t="shared" si="78"/>
        <v>95.830434814715844</v>
      </c>
      <c r="AT484" s="60" t="s">
        <v>424</v>
      </c>
      <c r="AU484" s="64" t="s">
        <v>173</v>
      </c>
      <c r="AV484" s="53">
        <v>1.5</v>
      </c>
      <c r="AW484" s="53">
        <v>21</v>
      </c>
      <c r="AX484" s="53"/>
      <c r="AY484" s="53"/>
      <c r="AZ484" s="53">
        <v>1.5</v>
      </c>
      <c r="BA484" s="53"/>
      <c r="BB484" s="53"/>
      <c r="BC484" s="53"/>
      <c r="BD484" s="53"/>
      <c r="BE484" s="53">
        <v>15</v>
      </c>
      <c r="BF484" s="53"/>
      <c r="BG484" s="53"/>
      <c r="BH484" s="53"/>
      <c r="BI484" s="53">
        <v>2</v>
      </c>
      <c r="BJ484" s="53">
        <v>175</v>
      </c>
      <c r="BK484" s="53">
        <v>700</v>
      </c>
      <c r="BL484" s="53">
        <v>1</v>
      </c>
      <c r="BM484" s="53"/>
      <c r="BN484" s="53">
        <v>21</v>
      </c>
      <c r="BO484" s="53"/>
      <c r="BP484" s="53">
        <v>2</v>
      </c>
      <c r="BQ484" s="53">
        <v>2</v>
      </c>
      <c r="BR484" s="53"/>
    </row>
    <row r="485" spans="1:70" s="50" customFormat="1" ht="30">
      <c r="A485" s="53">
        <v>484</v>
      </c>
      <c r="B485" s="54" t="s">
        <v>14</v>
      </c>
      <c r="C485" s="53" t="s">
        <v>478</v>
      </c>
      <c r="D485" s="54" t="s">
        <v>852</v>
      </c>
      <c r="E485" s="53">
        <v>14342021</v>
      </c>
      <c r="F485" s="75" t="s">
        <v>938</v>
      </c>
      <c r="G485" s="75" t="s">
        <v>1065</v>
      </c>
      <c r="H485" s="75" t="s">
        <v>596</v>
      </c>
      <c r="I485" s="55" t="s">
        <v>598</v>
      </c>
      <c r="J485" s="147" t="s">
        <v>2440</v>
      </c>
      <c r="K485" s="147">
        <v>11</v>
      </c>
      <c r="L485" s="322" t="s">
        <v>2535</v>
      </c>
      <c r="M485" s="53" t="s">
        <v>1227</v>
      </c>
      <c r="N485" s="53">
        <v>2</v>
      </c>
      <c r="O485" s="198" t="s">
        <v>1403</v>
      </c>
      <c r="P485" s="198" t="s">
        <v>1403</v>
      </c>
      <c r="Q485" s="54" t="s">
        <v>9</v>
      </c>
      <c r="R485" s="57">
        <f t="shared" si="79"/>
        <v>4759460.5199999996</v>
      </c>
      <c r="S485" s="80">
        <v>2591530.59</v>
      </c>
      <c r="T485" s="60">
        <f t="shared" si="81"/>
        <v>2073224.4720000001</v>
      </c>
      <c r="U485" s="60">
        <f t="shared" si="82"/>
        <v>518306.11800000002</v>
      </c>
      <c r="V485" s="80">
        <v>2167929.9300000002</v>
      </c>
      <c r="W485" s="61">
        <f t="shared" si="75"/>
        <v>43</v>
      </c>
      <c r="X485" s="61">
        <f t="shared" si="76"/>
        <v>0</v>
      </c>
      <c r="Y485" s="61">
        <f t="shared" si="77"/>
        <v>43</v>
      </c>
      <c r="Z485" s="3">
        <v>0</v>
      </c>
      <c r="AA485" s="3">
        <v>0</v>
      </c>
      <c r="AB485" s="3">
        <v>0</v>
      </c>
      <c r="AC485" s="3">
        <v>6</v>
      </c>
      <c r="AD485" s="3">
        <v>0</v>
      </c>
      <c r="AE485" s="3">
        <v>37</v>
      </c>
      <c r="AF485" s="55"/>
      <c r="AG485" s="55"/>
      <c r="AH485" s="55"/>
      <c r="AI485" s="57"/>
      <c r="AJ485" s="55" t="s">
        <v>199</v>
      </c>
      <c r="AK485" s="305">
        <v>42550</v>
      </c>
      <c r="AL485" s="306">
        <v>1627851.2</v>
      </c>
      <c r="AM485" s="55" t="s">
        <v>200</v>
      </c>
      <c r="AN485" s="308">
        <v>42801</v>
      </c>
      <c r="AO485" s="3">
        <v>394547.66</v>
      </c>
      <c r="AP485" s="306">
        <v>505599.71</v>
      </c>
      <c r="AQ485" s="60">
        <f t="shared" si="74"/>
        <v>2022398.8599999999</v>
      </c>
      <c r="AR485" s="60">
        <f t="shared" si="73"/>
        <v>2527998.5699999998</v>
      </c>
      <c r="AS485" s="63">
        <f t="shared" si="78"/>
        <v>97.548475011441013</v>
      </c>
      <c r="AT485" s="60" t="s">
        <v>424</v>
      </c>
      <c r="AU485" s="53" t="s">
        <v>173</v>
      </c>
      <c r="AV485" s="53">
        <v>1.5</v>
      </c>
      <c r="AW485" s="53">
        <v>181</v>
      </c>
      <c r="AX485" s="53"/>
      <c r="AY485" s="53"/>
      <c r="AZ485" s="53">
        <v>1.5</v>
      </c>
      <c r="BA485" s="53">
        <v>63</v>
      </c>
      <c r="BB485" s="53"/>
      <c r="BC485" s="53">
        <v>1</v>
      </c>
      <c r="BD485" s="53"/>
      <c r="BE485" s="53"/>
      <c r="BF485" s="53"/>
      <c r="BG485" s="53"/>
      <c r="BH485" s="53"/>
      <c r="BI485" s="53">
        <v>1</v>
      </c>
      <c r="BJ485" s="53">
        <v>200</v>
      </c>
      <c r="BK485" s="53"/>
      <c r="BL485" s="53">
        <v>1</v>
      </c>
      <c r="BM485" s="53">
        <v>60</v>
      </c>
      <c r="BN485" s="53">
        <v>5</v>
      </c>
      <c r="BO485" s="53"/>
      <c r="BP485" s="53">
        <v>1</v>
      </c>
      <c r="BQ485" s="53"/>
      <c r="BR485" s="53">
        <v>1</v>
      </c>
    </row>
    <row r="486" spans="1:70" s="50" customFormat="1" ht="30">
      <c r="A486" s="53">
        <v>485</v>
      </c>
      <c r="B486" s="54" t="s">
        <v>14</v>
      </c>
      <c r="C486" s="53" t="s">
        <v>478</v>
      </c>
      <c r="D486" s="54" t="s">
        <v>769</v>
      </c>
      <c r="E486" s="53">
        <v>14342022</v>
      </c>
      <c r="F486" s="75" t="s">
        <v>591</v>
      </c>
      <c r="G486" s="75" t="s">
        <v>593</v>
      </c>
      <c r="H486" s="75" t="s">
        <v>1204</v>
      </c>
      <c r="I486" s="55">
        <v>9858050971</v>
      </c>
      <c r="J486" s="147" t="s">
        <v>2440</v>
      </c>
      <c r="K486" s="147">
        <v>11</v>
      </c>
      <c r="L486" s="322" t="s">
        <v>2535</v>
      </c>
      <c r="M486" s="65" t="s">
        <v>1402</v>
      </c>
      <c r="N486" s="53">
        <v>2</v>
      </c>
      <c r="O486" s="198" t="s">
        <v>1403</v>
      </c>
      <c r="P486" s="198" t="s">
        <v>1403</v>
      </c>
      <c r="Q486" s="54" t="s">
        <v>9</v>
      </c>
      <c r="R486" s="57">
        <f t="shared" si="79"/>
        <v>4471097.76</v>
      </c>
      <c r="S486" s="80">
        <v>2184913.88</v>
      </c>
      <c r="T486" s="60">
        <f t="shared" si="81"/>
        <v>1747931.1040000001</v>
      </c>
      <c r="U486" s="60">
        <f t="shared" si="82"/>
        <v>436982.77600000001</v>
      </c>
      <c r="V486" s="80">
        <v>2286183.88</v>
      </c>
      <c r="W486" s="61">
        <f t="shared" si="75"/>
        <v>2</v>
      </c>
      <c r="X486" s="61">
        <f t="shared" si="76"/>
        <v>2</v>
      </c>
      <c r="Y486" s="61">
        <f t="shared" si="77"/>
        <v>0</v>
      </c>
      <c r="Z486" s="3">
        <v>0</v>
      </c>
      <c r="AA486" s="3">
        <v>0</v>
      </c>
      <c r="AB486" s="3">
        <v>0</v>
      </c>
      <c r="AC486" s="3">
        <v>0</v>
      </c>
      <c r="AD486" s="3">
        <v>2</v>
      </c>
      <c r="AE486" s="3">
        <v>0</v>
      </c>
      <c r="AF486" s="55"/>
      <c r="AG486" s="55" t="s">
        <v>198</v>
      </c>
      <c r="AH486" s="308">
        <v>42614</v>
      </c>
      <c r="AI486" s="3">
        <v>1119519.78</v>
      </c>
      <c r="AJ486" s="55"/>
      <c r="AK486" s="55"/>
      <c r="AL486" s="55"/>
      <c r="AM486" s="55"/>
      <c r="AN486" s="55"/>
      <c r="AO486" s="55"/>
      <c r="AP486" s="3">
        <v>279879.94</v>
      </c>
      <c r="AQ486" s="60">
        <f t="shared" si="74"/>
        <v>1119519.78</v>
      </c>
      <c r="AR486" s="60">
        <f t="shared" si="73"/>
        <v>1399399.72</v>
      </c>
      <c r="AS486" s="63">
        <f t="shared" si="78"/>
        <v>64.048278186598367</v>
      </c>
      <c r="AT486" s="60" t="s">
        <v>425</v>
      </c>
      <c r="AU486" s="53" t="s">
        <v>173</v>
      </c>
      <c r="AV486" s="53">
        <v>5.5</v>
      </c>
      <c r="AW486" s="53">
        <v>125.5</v>
      </c>
      <c r="AX486" s="53"/>
      <c r="AY486" s="53"/>
      <c r="AZ486" s="53">
        <v>5.5</v>
      </c>
      <c r="BA486" s="53">
        <v>50</v>
      </c>
      <c r="BB486" s="53">
        <v>1</v>
      </c>
      <c r="BC486" s="53">
        <v>1</v>
      </c>
      <c r="BD486" s="53"/>
      <c r="BE486" s="53"/>
      <c r="BF486" s="53"/>
      <c r="BG486" s="53"/>
      <c r="BH486" s="53"/>
      <c r="BI486" s="53"/>
      <c r="BJ486" s="53">
        <v>2400</v>
      </c>
      <c r="BK486" s="53"/>
      <c r="BL486" s="53">
        <v>1</v>
      </c>
      <c r="BM486" s="53">
        <v>60</v>
      </c>
      <c r="BN486" s="53">
        <v>4</v>
      </c>
      <c r="BO486" s="53"/>
      <c r="BP486" s="53"/>
      <c r="BQ486" s="53">
        <v>2</v>
      </c>
      <c r="BR486" s="53"/>
    </row>
    <row r="487" spans="1:70" s="50" customFormat="1" ht="30">
      <c r="A487" s="53">
        <v>486</v>
      </c>
      <c r="B487" s="54" t="s">
        <v>14</v>
      </c>
      <c r="C487" s="53" t="s">
        <v>478</v>
      </c>
      <c r="D487" s="75" t="s">
        <v>848</v>
      </c>
      <c r="E487" s="53">
        <v>14342023</v>
      </c>
      <c r="F487" s="75" t="s">
        <v>2678</v>
      </c>
      <c r="G487" s="75" t="s">
        <v>594</v>
      </c>
      <c r="H487" s="75" t="s">
        <v>1205</v>
      </c>
      <c r="I487" s="55">
        <v>9848214244</v>
      </c>
      <c r="J487" s="147" t="s">
        <v>2442</v>
      </c>
      <c r="K487" s="147">
        <v>11</v>
      </c>
      <c r="L487" s="322" t="s">
        <v>2535</v>
      </c>
      <c r="M487" s="53" t="s">
        <v>1212</v>
      </c>
      <c r="N487" s="53">
        <v>2</v>
      </c>
      <c r="O487" s="54" t="s">
        <v>26</v>
      </c>
      <c r="P487" s="54" t="s">
        <v>26</v>
      </c>
      <c r="Q487" s="54" t="s">
        <v>9</v>
      </c>
      <c r="R487" s="57">
        <f t="shared" si="79"/>
        <v>2744625</v>
      </c>
      <c r="S487" s="80">
        <v>1378431.25</v>
      </c>
      <c r="T487" s="60">
        <f t="shared" si="81"/>
        <v>1102745</v>
      </c>
      <c r="U487" s="60">
        <f t="shared" si="82"/>
        <v>275686.25</v>
      </c>
      <c r="V487" s="80">
        <v>1366193.75</v>
      </c>
      <c r="W487" s="61">
        <f t="shared" si="75"/>
        <v>17</v>
      </c>
      <c r="X487" s="61">
        <f t="shared" si="76"/>
        <v>0</v>
      </c>
      <c r="Y487" s="61">
        <f t="shared" si="77"/>
        <v>17</v>
      </c>
      <c r="Z487" s="3">
        <v>0</v>
      </c>
      <c r="AA487" s="3">
        <v>1</v>
      </c>
      <c r="AB487" s="3">
        <v>0</v>
      </c>
      <c r="AC487" s="3">
        <v>1</v>
      </c>
      <c r="AD487" s="3">
        <v>0</v>
      </c>
      <c r="AE487" s="3">
        <v>15</v>
      </c>
      <c r="AF487" s="55"/>
      <c r="AG487" s="53" t="s">
        <v>198</v>
      </c>
      <c r="AH487" s="307">
        <v>42403</v>
      </c>
      <c r="AI487" s="200">
        <v>275686.25</v>
      </c>
      <c r="AJ487" s="55" t="s">
        <v>199</v>
      </c>
      <c r="AK487" s="308">
        <v>42610</v>
      </c>
      <c r="AL487" s="3">
        <v>679125.75</v>
      </c>
      <c r="AM487" s="55" t="s">
        <v>200</v>
      </c>
      <c r="AN487" s="308">
        <v>42781</v>
      </c>
      <c r="AO487" s="3">
        <v>144010.4</v>
      </c>
      <c r="AP487" s="3">
        <f>238703+36002.6</f>
        <v>274705.59999999998</v>
      </c>
      <c r="AQ487" s="60">
        <f t="shared" si="74"/>
        <v>1098822.3999999999</v>
      </c>
      <c r="AR487" s="60">
        <f t="shared" si="73"/>
        <v>1373528</v>
      </c>
      <c r="AS487" s="63">
        <f t="shared" si="78"/>
        <v>99.644287663965841</v>
      </c>
      <c r="AT487" s="60" t="s">
        <v>424</v>
      </c>
      <c r="AU487" s="53" t="s">
        <v>174</v>
      </c>
      <c r="AV487" s="53">
        <v>200</v>
      </c>
      <c r="AW487" s="53">
        <v>3</v>
      </c>
      <c r="AX487" s="53"/>
      <c r="AY487" s="53"/>
      <c r="AZ487" s="53"/>
      <c r="BA487" s="53"/>
      <c r="BB487" s="53"/>
      <c r="BC487" s="53"/>
      <c r="BD487" s="53"/>
      <c r="BE487" s="53"/>
      <c r="BF487" s="53"/>
      <c r="BG487" s="53"/>
      <c r="BH487" s="53"/>
      <c r="BI487" s="53"/>
      <c r="BJ487" s="53"/>
      <c r="BK487" s="53"/>
      <c r="BL487" s="53"/>
      <c r="BM487" s="53"/>
      <c r="BN487" s="53"/>
      <c r="BO487" s="53"/>
      <c r="BP487" s="53"/>
      <c r="BQ487" s="53"/>
      <c r="BR487" s="53"/>
    </row>
    <row r="488" spans="1:70" s="50" customFormat="1">
      <c r="A488" s="53">
        <v>487</v>
      </c>
      <c r="B488" s="54" t="s">
        <v>14</v>
      </c>
      <c r="C488" s="53" t="s">
        <v>478</v>
      </c>
      <c r="D488" s="75" t="s">
        <v>709</v>
      </c>
      <c r="E488" s="53">
        <v>14342024</v>
      </c>
      <c r="F488" s="75" t="s">
        <v>1261</v>
      </c>
      <c r="G488" s="75" t="s">
        <v>595</v>
      </c>
      <c r="H488" s="75" t="s">
        <v>597</v>
      </c>
      <c r="I488" s="55">
        <v>9844834146</v>
      </c>
      <c r="J488" s="147" t="s">
        <v>2442</v>
      </c>
      <c r="K488" s="147">
        <v>11</v>
      </c>
      <c r="L488" s="322" t="s">
        <v>2535</v>
      </c>
      <c r="M488" s="53" t="s">
        <v>1227</v>
      </c>
      <c r="N488" s="53">
        <v>2</v>
      </c>
      <c r="O488" s="54" t="s">
        <v>26</v>
      </c>
      <c r="P488" s="54" t="s">
        <v>26</v>
      </c>
      <c r="Q488" s="54" t="s">
        <v>9</v>
      </c>
      <c r="R488" s="57">
        <f t="shared" si="79"/>
        <v>4282480</v>
      </c>
      <c r="S488" s="80">
        <v>1957787</v>
      </c>
      <c r="T488" s="60">
        <f t="shared" si="81"/>
        <v>1566229.6</v>
      </c>
      <c r="U488" s="60">
        <f t="shared" si="82"/>
        <v>391557.4</v>
      </c>
      <c r="V488" s="80">
        <v>2324693</v>
      </c>
      <c r="W488" s="61">
        <f t="shared" si="75"/>
        <v>42</v>
      </c>
      <c r="X488" s="61">
        <f t="shared" si="76"/>
        <v>21</v>
      </c>
      <c r="Y488" s="61">
        <f t="shared" si="77"/>
        <v>21</v>
      </c>
      <c r="Z488" s="3">
        <v>5</v>
      </c>
      <c r="AA488" s="3">
        <v>5</v>
      </c>
      <c r="AB488" s="3">
        <v>5</v>
      </c>
      <c r="AC488" s="3">
        <v>6</v>
      </c>
      <c r="AD488" s="3">
        <v>11</v>
      </c>
      <c r="AE488" s="3">
        <v>10</v>
      </c>
      <c r="AF488" s="55"/>
      <c r="AG488" s="53" t="s">
        <v>198</v>
      </c>
      <c r="AH488" s="307">
        <v>42422</v>
      </c>
      <c r="AI488" s="200">
        <v>391557.4</v>
      </c>
      <c r="AJ488" s="55" t="s">
        <v>199</v>
      </c>
      <c r="AK488" s="308">
        <v>42689</v>
      </c>
      <c r="AL488" s="3">
        <v>860735.8</v>
      </c>
      <c r="AM488" s="55"/>
      <c r="AN488" s="53"/>
      <c r="AO488" s="55"/>
      <c r="AP488" s="3">
        <v>313073.3</v>
      </c>
      <c r="AQ488" s="60">
        <f t="shared" si="74"/>
        <v>1252293.2000000002</v>
      </c>
      <c r="AR488" s="60">
        <f t="shared" si="73"/>
        <v>1565366.5000000002</v>
      </c>
      <c r="AS488" s="63">
        <f t="shared" si="78"/>
        <v>79.955914509596809</v>
      </c>
      <c r="AT488" s="60" t="s">
        <v>425</v>
      </c>
      <c r="AU488" s="53" t="s">
        <v>174</v>
      </c>
      <c r="AV488" s="53">
        <v>350</v>
      </c>
      <c r="AW488" s="53">
        <v>7.76</v>
      </c>
      <c r="AX488" s="53"/>
      <c r="AY488" s="53"/>
      <c r="AZ488" s="53"/>
      <c r="BA488" s="53"/>
      <c r="BB488" s="53"/>
      <c r="BC488" s="53"/>
      <c r="BD488" s="53"/>
      <c r="BE488" s="53"/>
      <c r="BF488" s="53"/>
      <c r="BG488" s="53"/>
      <c r="BH488" s="53"/>
      <c r="BI488" s="53"/>
      <c r="BJ488" s="53"/>
      <c r="BK488" s="53"/>
      <c r="BL488" s="53"/>
      <c r="BM488" s="53"/>
      <c r="BN488" s="53"/>
      <c r="BO488" s="53"/>
      <c r="BP488" s="53"/>
      <c r="BQ488" s="53"/>
      <c r="BR488" s="53"/>
    </row>
    <row r="489" spans="1:70" s="50" customFormat="1" ht="30">
      <c r="A489" s="53">
        <v>488</v>
      </c>
      <c r="B489" s="54" t="s">
        <v>14</v>
      </c>
      <c r="C489" s="53" t="s">
        <v>478</v>
      </c>
      <c r="D489" s="54" t="s">
        <v>606</v>
      </c>
      <c r="E489" s="53">
        <v>14342025</v>
      </c>
      <c r="F489" s="75" t="s">
        <v>607</v>
      </c>
      <c r="G489" s="54" t="s">
        <v>608</v>
      </c>
      <c r="H489" s="54" t="s">
        <v>1206</v>
      </c>
      <c r="I489" s="55"/>
      <c r="J489" s="147" t="s">
        <v>2536</v>
      </c>
      <c r="K489" s="147">
        <v>13</v>
      </c>
      <c r="L489" s="322" t="s">
        <v>2332</v>
      </c>
      <c r="M489" s="53" t="s">
        <v>1212</v>
      </c>
      <c r="N489" s="53">
        <v>2</v>
      </c>
      <c r="O489" s="198" t="s">
        <v>1403</v>
      </c>
      <c r="P489" s="198" t="s">
        <v>1403</v>
      </c>
      <c r="Q489" s="54" t="s">
        <v>9</v>
      </c>
      <c r="R489" s="57">
        <f t="shared" si="79"/>
        <v>1989474</v>
      </c>
      <c r="S489" s="55">
        <v>1014923.1</v>
      </c>
      <c r="T489" s="55">
        <f t="shared" si="81"/>
        <v>811938.48</v>
      </c>
      <c r="U489" s="55">
        <f t="shared" si="82"/>
        <v>202984.62</v>
      </c>
      <c r="V489" s="55">
        <v>974550.9</v>
      </c>
      <c r="W489" s="61">
        <f t="shared" si="75"/>
        <v>24</v>
      </c>
      <c r="X489" s="61">
        <f t="shared" si="76"/>
        <v>0</v>
      </c>
      <c r="Y489" s="61">
        <f t="shared" si="77"/>
        <v>24</v>
      </c>
      <c r="Z489" s="3">
        <v>0</v>
      </c>
      <c r="AA489" s="3">
        <v>0</v>
      </c>
      <c r="AB489" s="3">
        <v>0</v>
      </c>
      <c r="AC489" s="3">
        <v>10</v>
      </c>
      <c r="AD489" s="3">
        <v>0</v>
      </c>
      <c r="AE489" s="3">
        <v>14</v>
      </c>
      <c r="AF489" s="55">
        <v>3</v>
      </c>
      <c r="AG489" s="55" t="s">
        <v>198</v>
      </c>
      <c r="AH489" s="305">
        <v>42402</v>
      </c>
      <c r="AI489" s="306">
        <v>202984.62</v>
      </c>
      <c r="AJ489" s="55" t="s">
        <v>199</v>
      </c>
      <c r="AK489" s="308">
        <v>42722</v>
      </c>
      <c r="AL489" s="3">
        <v>427145.74</v>
      </c>
      <c r="AM489" s="55"/>
      <c r="AN489" s="55"/>
      <c r="AO489" s="55"/>
      <c r="AP489" s="3">
        <v>106786.44</v>
      </c>
      <c r="AQ489" s="60">
        <f t="shared" si="74"/>
        <v>630130.36</v>
      </c>
      <c r="AR489" s="60">
        <f t="shared" si="73"/>
        <v>736916.8</v>
      </c>
      <c r="AS489" s="63">
        <f t="shared" si="78"/>
        <v>72.608141444410919</v>
      </c>
      <c r="AT489" s="60" t="s">
        <v>425</v>
      </c>
      <c r="AU489" s="53" t="s">
        <v>173</v>
      </c>
      <c r="AV489" s="53">
        <v>4</v>
      </c>
      <c r="AW489" s="53">
        <v>83.7</v>
      </c>
      <c r="AX489" s="53"/>
      <c r="AY489" s="53"/>
      <c r="AZ489" s="53">
        <v>4</v>
      </c>
      <c r="BA489" s="53">
        <v>28</v>
      </c>
      <c r="BB489" s="53"/>
      <c r="BC489" s="53">
        <v>1</v>
      </c>
      <c r="BD489" s="53"/>
      <c r="BE489" s="53"/>
      <c r="BF489" s="53"/>
      <c r="BG489" s="53"/>
      <c r="BH489" s="53"/>
      <c r="BI489" s="53"/>
      <c r="BJ489" s="53">
        <v>1250</v>
      </c>
      <c r="BK489" s="53"/>
      <c r="BL489" s="53">
        <v>1</v>
      </c>
      <c r="BM489" s="53">
        <v>96</v>
      </c>
      <c r="BN489" s="53">
        <v>5</v>
      </c>
      <c r="BO489" s="53">
        <v>24</v>
      </c>
      <c r="BP489" s="53">
        <v>1</v>
      </c>
      <c r="BQ489" s="53">
        <v>1</v>
      </c>
      <c r="BR489" s="53">
        <v>1</v>
      </c>
    </row>
    <row r="490" spans="1:70" s="50" customFormat="1">
      <c r="A490" s="53">
        <v>489</v>
      </c>
      <c r="B490" s="54" t="s">
        <v>14</v>
      </c>
      <c r="C490" s="53" t="s">
        <v>478</v>
      </c>
      <c r="D490" s="54" t="s">
        <v>599</v>
      </c>
      <c r="E490" s="53">
        <v>14342026</v>
      </c>
      <c r="F490" s="75" t="s">
        <v>600</v>
      </c>
      <c r="G490" s="54" t="s">
        <v>601</v>
      </c>
      <c r="H490" s="54" t="s">
        <v>1207</v>
      </c>
      <c r="I490" s="55"/>
      <c r="J490" s="147" t="s">
        <v>2536</v>
      </c>
      <c r="K490" s="147">
        <v>13</v>
      </c>
      <c r="L490" s="322" t="s">
        <v>2332</v>
      </c>
      <c r="M490" s="53" t="s">
        <v>1212</v>
      </c>
      <c r="N490" s="53">
        <v>2</v>
      </c>
      <c r="O490" s="198" t="s">
        <v>1403</v>
      </c>
      <c r="P490" s="198" t="s">
        <v>1403</v>
      </c>
      <c r="Q490" s="54" t="s">
        <v>9</v>
      </c>
      <c r="R490" s="57">
        <f t="shared" si="79"/>
        <v>4708338</v>
      </c>
      <c r="S490" s="55">
        <v>2479688.4500000002</v>
      </c>
      <c r="T490" s="55">
        <f t="shared" si="81"/>
        <v>1983750.7600000002</v>
      </c>
      <c r="U490" s="55">
        <f t="shared" si="82"/>
        <v>495937.69000000006</v>
      </c>
      <c r="V490" s="55">
        <v>2228649.5499999998</v>
      </c>
      <c r="W490" s="61">
        <f t="shared" si="75"/>
        <v>36</v>
      </c>
      <c r="X490" s="61">
        <f t="shared" si="76"/>
        <v>0</v>
      </c>
      <c r="Y490" s="61">
        <f t="shared" si="77"/>
        <v>36</v>
      </c>
      <c r="Z490" s="3">
        <v>0</v>
      </c>
      <c r="AA490" s="3">
        <v>4</v>
      </c>
      <c r="AB490" s="3">
        <v>0</v>
      </c>
      <c r="AC490" s="3">
        <v>4</v>
      </c>
      <c r="AD490" s="3">
        <v>0</v>
      </c>
      <c r="AE490" s="3">
        <v>28</v>
      </c>
      <c r="AF490" s="55"/>
      <c r="AG490" s="55" t="s">
        <v>198</v>
      </c>
      <c r="AH490" s="305">
        <v>42424</v>
      </c>
      <c r="AI490" s="306">
        <v>275686.03000000003</v>
      </c>
      <c r="AJ490" s="55"/>
      <c r="AK490" s="55"/>
      <c r="AL490" s="55"/>
      <c r="AM490" s="55"/>
      <c r="AN490" s="55"/>
      <c r="AO490" s="55"/>
      <c r="AP490" s="306">
        <v>0</v>
      </c>
      <c r="AQ490" s="60">
        <f t="shared" si="74"/>
        <v>275686.03000000003</v>
      </c>
      <c r="AR490" s="60">
        <f t="shared" si="73"/>
        <v>275686.03000000003</v>
      </c>
      <c r="AS490" s="63">
        <f t="shared" si="78"/>
        <v>11.117768847130776</v>
      </c>
      <c r="AT490" s="60" t="s">
        <v>425</v>
      </c>
      <c r="AU490" s="53" t="s">
        <v>173</v>
      </c>
      <c r="AV490" s="53">
        <v>3.4</v>
      </c>
      <c r="AW490" s="53">
        <v>143.19999999999999</v>
      </c>
      <c r="AX490" s="53"/>
      <c r="AY490" s="53"/>
      <c r="AZ490" s="53">
        <v>3.4</v>
      </c>
      <c r="BA490" s="53">
        <v>36</v>
      </c>
      <c r="BB490" s="53"/>
      <c r="BC490" s="53"/>
      <c r="BD490" s="53"/>
      <c r="BE490" s="53"/>
      <c r="BF490" s="53"/>
      <c r="BG490" s="53"/>
      <c r="BH490" s="53"/>
      <c r="BI490" s="53">
        <v>1</v>
      </c>
      <c r="BJ490" s="53">
        <v>4700</v>
      </c>
      <c r="BK490" s="53"/>
      <c r="BL490" s="53">
        <v>1</v>
      </c>
      <c r="BM490" s="53">
        <v>72</v>
      </c>
      <c r="BN490" s="53">
        <v>9</v>
      </c>
      <c r="BO490" s="53"/>
      <c r="BP490" s="53">
        <v>1</v>
      </c>
      <c r="BQ490" s="53">
        <v>1</v>
      </c>
      <c r="BR490" s="53">
        <v>1</v>
      </c>
    </row>
    <row r="491" spans="1:70" s="50" customFormat="1" ht="30">
      <c r="A491" s="53">
        <v>490</v>
      </c>
      <c r="B491" s="54" t="s">
        <v>14</v>
      </c>
      <c r="C491" s="53" t="s">
        <v>478</v>
      </c>
      <c r="D491" s="54" t="s">
        <v>602</v>
      </c>
      <c r="E491" s="53">
        <v>14342027</v>
      </c>
      <c r="F491" s="75" t="s">
        <v>603</v>
      </c>
      <c r="G491" s="54" t="s">
        <v>604</v>
      </c>
      <c r="H491" s="54" t="s">
        <v>605</v>
      </c>
      <c r="I491" s="55">
        <v>9848228956</v>
      </c>
      <c r="J491" s="147" t="s">
        <v>2536</v>
      </c>
      <c r="K491" s="147">
        <v>13</v>
      </c>
      <c r="L491" s="322" t="s">
        <v>2332</v>
      </c>
      <c r="M491" s="53" t="s">
        <v>1227</v>
      </c>
      <c r="N491" s="53">
        <v>2</v>
      </c>
      <c r="O491" s="198" t="s">
        <v>1403</v>
      </c>
      <c r="P491" s="198" t="s">
        <v>1403</v>
      </c>
      <c r="Q491" s="54" t="s">
        <v>9</v>
      </c>
      <c r="R491" s="57">
        <f t="shared" si="79"/>
        <v>5151013</v>
      </c>
      <c r="S491" s="55">
        <v>3066786.95</v>
      </c>
      <c r="T491" s="55">
        <f t="shared" si="81"/>
        <v>2453429.56</v>
      </c>
      <c r="U491" s="55">
        <f t="shared" si="82"/>
        <v>613357.39</v>
      </c>
      <c r="V491" s="55">
        <v>2084226.05</v>
      </c>
      <c r="W491" s="61">
        <f t="shared" si="75"/>
        <v>99</v>
      </c>
      <c r="X491" s="61">
        <f t="shared" si="76"/>
        <v>48</v>
      </c>
      <c r="Y491" s="61">
        <f t="shared" si="77"/>
        <v>51</v>
      </c>
      <c r="Z491" s="3">
        <v>5</v>
      </c>
      <c r="AA491" s="3">
        <v>5</v>
      </c>
      <c r="AB491" s="3">
        <v>9</v>
      </c>
      <c r="AC491" s="3">
        <v>11</v>
      </c>
      <c r="AD491" s="3">
        <v>34</v>
      </c>
      <c r="AE491" s="3">
        <v>35</v>
      </c>
      <c r="AF491" s="55">
        <v>3</v>
      </c>
      <c r="AG491" s="55" t="s">
        <v>198</v>
      </c>
      <c r="AH491" s="308">
        <v>42697</v>
      </c>
      <c r="AI491" s="3">
        <v>737256.89</v>
      </c>
      <c r="AJ491" s="55"/>
      <c r="AK491" s="55"/>
      <c r="AL491" s="55"/>
      <c r="AM491" s="55"/>
      <c r="AN491" s="55"/>
      <c r="AO491" s="55"/>
      <c r="AP491" s="3">
        <v>184314.22</v>
      </c>
      <c r="AQ491" s="60">
        <f t="shared" si="74"/>
        <v>737256.89</v>
      </c>
      <c r="AR491" s="60">
        <f t="shared" si="73"/>
        <v>921571.11</v>
      </c>
      <c r="AS491" s="63">
        <f t="shared" si="78"/>
        <v>30.050053199815522</v>
      </c>
      <c r="AT491" s="60" t="s">
        <v>425</v>
      </c>
      <c r="AU491" s="53" t="s">
        <v>173</v>
      </c>
      <c r="AV491" s="53">
        <v>7</v>
      </c>
      <c r="AW491" s="53">
        <v>61</v>
      </c>
      <c r="AX491" s="53"/>
      <c r="AY491" s="53"/>
      <c r="AZ491" s="53">
        <v>7</v>
      </c>
      <c r="BA491" s="53">
        <v>57</v>
      </c>
      <c r="BB491" s="53"/>
      <c r="BC491" s="53"/>
      <c r="BD491" s="53"/>
      <c r="BE491" s="53"/>
      <c r="BF491" s="53"/>
      <c r="BG491" s="53"/>
      <c r="BH491" s="53"/>
      <c r="BI491" s="53">
        <v>5</v>
      </c>
      <c r="BJ491" s="53">
        <v>3000</v>
      </c>
      <c r="BK491" s="53">
        <v>350</v>
      </c>
      <c r="BL491" s="53"/>
      <c r="BM491" s="53">
        <v>170</v>
      </c>
      <c r="BN491" s="53"/>
      <c r="BO491" s="53">
        <v>57</v>
      </c>
      <c r="BP491" s="53">
        <v>5</v>
      </c>
      <c r="BQ491" s="53"/>
      <c r="BR491" s="53"/>
    </row>
    <row r="492" spans="1:70" s="50" customFormat="1">
      <c r="A492" s="53">
        <v>491</v>
      </c>
      <c r="B492" s="54" t="s">
        <v>14</v>
      </c>
      <c r="C492" s="53" t="s">
        <v>478</v>
      </c>
      <c r="D492" s="54" t="s">
        <v>855</v>
      </c>
      <c r="E492" s="53">
        <v>14342028</v>
      </c>
      <c r="F492" s="75" t="s">
        <v>939</v>
      </c>
      <c r="G492" s="54" t="s">
        <v>1066</v>
      </c>
      <c r="H492" s="54" t="s">
        <v>1208</v>
      </c>
      <c r="I492" s="55">
        <v>9868091704</v>
      </c>
      <c r="J492" s="147" t="s">
        <v>2536</v>
      </c>
      <c r="K492" s="147">
        <v>16</v>
      </c>
      <c r="L492" s="322" t="s">
        <v>2537</v>
      </c>
      <c r="M492" s="53" t="s">
        <v>1227</v>
      </c>
      <c r="N492" s="53">
        <v>2</v>
      </c>
      <c r="O492" s="198" t="s">
        <v>1403</v>
      </c>
      <c r="P492" s="198" t="s">
        <v>1403</v>
      </c>
      <c r="Q492" s="54" t="s">
        <v>9</v>
      </c>
      <c r="R492" s="57">
        <f t="shared" si="79"/>
        <v>9097409</v>
      </c>
      <c r="S492" s="55">
        <v>5251799.4000000004</v>
      </c>
      <c r="T492" s="55">
        <f t="shared" si="81"/>
        <v>4201439.5200000005</v>
      </c>
      <c r="U492" s="55">
        <f t="shared" si="82"/>
        <v>1050359.8800000001</v>
      </c>
      <c r="V492" s="55">
        <v>3845609.6</v>
      </c>
      <c r="W492" s="61">
        <f t="shared" si="75"/>
        <v>15</v>
      </c>
      <c r="X492" s="61">
        <f t="shared" si="76"/>
        <v>10</v>
      </c>
      <c r="Y492" s="61">
        <f t="shared" si="77"/>
        <v>5</v>
      </c>
      <c r="Z492" s="3">
        <v>0</v>
      </c>
      <c r="AA492" s="3">
        <v>1</v>
      </c>
      <c r="AB492" s="3">
        <v>3</v>
      </c>
      <c r="AC492" s="3">
        <v>1</v>
      </c>
      <c r="AD492" s="3">
        <v>7</v>
      </c>
      <c r="AE492" s="3">
        <v>3</v>
      </c>
      <c r="AF492" s="55"/>
      <c r="AG492" s="55" t="s">
        <v>198</v>
      </c>
      <c r="AH492" s="305">
        <v>42435</v>
      </c>
      <c r="AI492" s="306">
        <v>1050359.8799999999</v>
      </c>
      <c r="AJ492" s="55"/>
      <c r="AK492" s="55"/>
      <c r="AL492" s="55"/>
      <c r="AM492" s="55"/>
      <c r="AN492" s="55"/>
      <c r="AO492" s="55"/>
      <c r="AP492" s="306">
        <v>0</v>
      </c>
      <c r="AQ492" s="60">
        <f t="shared" si="74"/>
        <v>1050359.8799999999</v>
      </c>
      <c r="AR492" s="60">
        <f t="shared" si="73"/>
        <v>1050359.8799999999</v>
      </c>
      <c r="AS492" s="63">
        <f t="shared" si="78"/>
        <v>19.999999999999996</v>
      </c>
      <c r="AT492" s="60" t="s">
        <v>425</v>
      </c>
      <c r="AU492" s="53" t="s">
        <v>173</v>
      </c>
      <c r="AV492" s="53">
        <v>4</v>
      </c>
      <c r="AW492" s="53">
        <v>13.34</v>
      </c>
      <c r="AX492" s="53"/>
      <c r="AY492" s="53"/>
      <c r="AZ492" s="53">
        <v>4</v>
      </c>
      <c r="BA492" s="53">
        <v>15</v>
      </c>
      <c r="BB492" s="53"/>
      <c r="BC492" s="53">
        <v>1</v>
      </c>
      <c r="BD492" s="53"/>
      <c r="BE492" s="53"/>
      <c r="BF492" s="53"/>
      <c r="BG492" s="53"/>
      <c r="BH492" s="53"/>
      <c r="BI492" s="53">
        <v>1</v>
      </c>
      <c r="BJ492" s="53">
        <v>1125</v>
      </c>
      <c r="BK492" s="53"/>
      <c r="BL492" s="53">
        <v>1</v>
      </c>
      <c r="BM492" s="53">
        <v>75</v>
      </c>
      <c r="BN492" s="53">
        <v>5</v>
      </c>
      <c r="BO492" s="53"/>
      <c r="BP492" s="53">
        <v>1</v>
      </c>
      <c r="BQ492" s="53"/>
      <c r="BR492" s="53">
        <v>2</v>
      </c>
    </row>
    <row r="493" spans="1:70" s="50" customFormat="1" ht="30">
      <c r="A493" s="53">
        <v>492</v>
      </c>
      <c r="B493" s="54" t="s">
        <v>14</v>
      </c>
      <c r="C493" s="53" t="s">
        <v>478</v>
      </c>
      <c r="D493" s="54" t="s">
        <v>862</v>
      </c>
      <c r="E493" s="53">
        <v>14342029</v>
      </c>
      <c r="F493" s="75" t="s">
        <v>681</v>
      </c>
      <c r="G493" s="54" t="s">
        <v>682</v>
      </c>
      <c r="H493" s="54" t="s">
        <v>1209</v>
      </c>
      <c r="I493" s="55" t="s">
        <v>683</v>
      </c>
      <c r="J493" s="147" t="s">
        <v>2538</v>
      </c>
      <c r="K493" s="147">
        <v>11</v>
      </c>
      <c r="L493" s="322" t="s">
        <v>2539</v>
      </c>
      <c r="M493" s="65" t="s">
        <v>1402</v>
      </c>
      <c r="N493" s="53">
        <v>2</v>
      </c>
      <c r="O493" s="198" t="s">
        <v>1403</v>
      </c>
      <c r="P493" s="198" t="s">
        <v>1403</v>
      </c>
      <c r="Q493" s="54" t="s">
        <v>9</v>
      </c>
      <c r="R493" s="57">
        <f t="shared" si="79"/>
        <v>5767285</v>
      </c>
      <c r="S493" s="55">
        <v>3272850.25</v>
      </c>
      <c r="T493" s="55">
        <f t="shared" si="81"/>
        <v>2618280.2000000002</v>
      </c>
      <c r="U493" s="55">
        <f t="shared" si="82"/>
        <v>654570.05000000005</v>
      </c>
      <c r="V493" s="55">
        <v>2494434.75</v>
      </c>
      <c r="W493" s="61">
        <f t="shared" si="75"/>
        <v>44</v>
      </c>
      <c r="X493" s="61">
        <f t="shared" si="76"/>
        <v>6</v>
      </c>
      <c r="Y493" s="61">
        <f t="shared" si="77"/>
        <v>38</v>
      </c>
      <c r="Z493" s="3">
        <v>1</v>
      </c>
      <c r="AA493" s="3">
        <v>11</v>
      </c>
      <c r="AB493" s="3">
        <v>4</v>
      </c>
      <c r="AC493" s="3">
        <v>21</v>
      </c>
      <c r="AD493" s="3">
        <v>1</v>
      </c>
      <c r="AE493" s="3">
        <v>6</v>
      </c>
      <c r="AF493" s="55">
        <v>3</v>
      </c>
      <c r="AG493" s="55" t="s">
        <v>198</v>
      </c>
      <c r="AH493" s="305">
        <v>42566</v>
      </c>
      <c r="AI493" s="306">
        <v>2279754.14</v>
      </c>
      <c r="AJ493" s="55" t="s">
        <v>199</v>
      </c>
      <c r="AK493" s="308">
        <v>42689</v>
      </c>
      <c r="AL493" s="3">
        <v>313954</v>
      </c>
      <c r="AM493" s="55"/>
      <c r="AN493" s="55"/>
      <c r="AO493" s="55"/>
      <c r="AP493" s="3">
        <f>569938.54+78488.5</f>
        <v>648427.04</v>
      </c>
      <c r="AQ493" s="60">
        <f t="shared" si="74"/>
        <v>2593708.14</v>
      </c>
      <c r="AR493" s="60">
        <f t="shared" si="73"/>
        <v>3242135.18</v>
      </c>
      <c r="AS493" s="63">
        <f t="shared" si="78"/>
        <v>99.061519236940342</v>
      </c>
      <c r="AT493" s="60" t="s">
        <v>425</v>
      </c>
      <c r="AU493" s="53" t="s">
        <v>173</v>
      </c>
      <c r="AV493" s="53">
        <v>4</v>
      </c>
      <c r="AW493" s="53">
        <v>14.18</v>
      </c>
      <c r="AX493" s="53"/>
      <c r="AY493" s="53"/>
      <c r="AZ493" s="53">
        <v>4</v>
      </c>
      <c r="BA493" s="53"/>
      <c r="BB493" s="53">
        <v>20</v>
      </c>
      <c r="BC493" s="53">
        <v>1</v>
      </c>
      <c r="BD493" s="53"/>
      <c r="BE493" s="53"/>
      <c r="BF493" s="53"/>
      <c r="BG493" s="53"/>
      <c r="BH493" s="53"/>
      <c r="BI493" s="53">
        <v>1</v>
      </c>
      <c r="BJ493" s="53"/>
      <c r="BK493" s="53"/>
      <c r="BL493" s="53">
        <v>1</v>
      </c>
      <c r="BM493" s="53">
        <v>150</v>
      </c>
      <c r="BN493" s="53">
        <v>1</v>
      </c>
      <c r="BO493" s="53"/>
      <c r="BP493" s="53">
        <v>1</v>
      </c>
      <c r="BQ493" s="53"/>
      <c r="BR493" s="53">
        <v>1</v>
      </c>
    </row>
    <row r="494" spans="1:70" s="50" customFormat="1">
      <c r="A494" s="53">
        <v>493</v>
      </c>
      <c r="B494" s="54" t="s">
        <v>14</v>
      </c>
      <c r="C494" s="53" t="s">
        <v>478</v>
      </c>
      <c r="D494" s="54" t="s">
        <v>684</v>
      </c>
      <c r="E494" s="53">
        <v>14342030</v>
      </c>
      <c r="F494" s="75" t="s">
        <v>685</v>
      </c>
      <c r="G494" s="54" t="s">
        <v>686</v>
      </c>
      <c r="H494" s="54" t="s">
        <v>1210</v>
      </c>
      <c r="I494" s="55">
        <v>9858053599</v>
      </c>
      <c r="J494" s="147" t="s">
        <v>2538</v>
      </c>
      <c r="K494" s="147">
        <v>11</v>
      </c>
      <c r="L494" s="322" t="s">
        <v>2539</v>
      </c>
      <c r="M494" s="53" t="s">
        <v>1227</v>
      </c>
      <c r="N494" s="53">
        <v>2</v>
      </c>
      <c r="O494" s="198" t="s">
        <v>1403</v>
      </c>
      <c r="P494" s="198" t="s">
        <v>1403</v>
      </c>
      <c r="Q494" s="54" t="s">
        <v>9</v>
      </c>
      <c r="R494" s="57">
        <f t="shared" si="79"/>
        <v>5776686</v>
      </c>
      <c r="S494" s="55">
        <v>2953208.95</v>
      </c>
      <c r="T494" s="55">
        <f t="shared" si="81"/>
        <v>2362567.16</v>
      </c>
      <c r="U494" s="55">
        <f t="shared" si="82"/>
        <v>590641.79</v>
      </c>
      <c r="V494" s="55">
        <v>2823477.05</v>
      </c>
      <c r="W494" s="61">
        <f t="shared" si="75"/>
        <v>40</v>
      </c>
      <c r="X494" s="61">
        <f t="shared" si="76"/>
        <v>11</v>
      </c>
      <c r="Y494" s="61">
        <f t="shared" si="77"/>
        <v>29</v>
      </c>
      <c r="Z494" s="3">
        <v>3</v>
      </c>
      <c r="AA494" s="3">
        <v>12</v>
      </c>
      <c r="AB494" s="3">
        <v>1</v>
      </c>
      <c r="AC494" s="3">
        <v>2</v>
      </c>
      <c r="AD494" s="3">
        <v>7</v>
      </c>
      <c r="AE494" s="3">
        <v>15</v>
      </c>
      <c r="AF494" s="55">
        <v>3</v>
      </c>
      <c r="AG494" s="55" t="s">
        <v>198</v>
      </c>
      <c r="AH494" s="305">
        <v>42558</v>
      </c>
      <c r="AI494" s="306">
        <v>1177205.22</v>
      </c>
      <c r="AJ494" s="55" t="s">
        <v>199</v>
      </c>
      <c r="AK494" s="308">
        <v>42837</v>
      </c>
      <c r="AL494" s="3">
        <v>625122.43000000005</v>
      </c>
      <c r="AM494" s="55"/>
      <c r="AN494" s="55"/>
      <c r="AO494" s="55"/>
      <c r="AP494" s="306">
        <f>294301.31+156280.61</f>
        <v>450581.92</v>
      </c>
      <c r="AQ494" s="60">
        <f t="shared" si="74"/>
        <v>1802327.65</v>
      </c>
      <c r="AR494" s="60">
        <f t="shared" si="73"/>
        <v>2252909.5699999998</v>
      </c>
      <c r="AS494" s="63">
        <f t="shared" si="78"/>
        <v>76.286832667224573</v>
      </c>
      <c r="AT494" s="60" t="s">
        <v>425</v>
      </c>
      <c r="AU494" s="53" t="s">
        <v>173</v>
      </c>
      <c r="AV494" s="53">
        <v>3.6</v>
      </c>
      <c r="AW494" s="53">
        <v>40.4</v>
      </c>
      <c r="AX494" s="53"/>
      <c r="AY494" s="53"/>
      <c r="AZ494" s="53">
        <v>3.6</v>
      </c>
      <c r="BA494" s="53">
        <v>44</v>
      </c>
      <c r="BB494" s="53">
        <v>1</v>
      </c>
      <c r="BC494" s="53">
        <v>1</v>
      </c>
      <c r="BD494" s="53"/>
      <c r="BE494" s="53"/>
      <c r="BF494" s="53"/>
      <c r="BG494" s="53"/>
      <c r="BH494" s="53"/>
      <c r="BI494" s="53">
        <v>1</v>
      </c>
      <c r="BJ494" s="53">
        <v>2330</v>
      </c>
      <c r="BK494" s="53"/>
      <c r="BL494" s="53">
        <v>1</v>
      </c>
      <c r="BM494" s="53">
        <v>150</v>
      </c>
      <c r="BN494" s="53">
        <v>4</v>
      </c>
      <c r="BO494" s="53">
        <v>45</v>
      </c>
      <c r="BP494" s="53">
        <v>1</v>
      </c>
      <c r="BQ494" s="53">
        <v>2</v>
      </c>
      <c r="BR494" s="53">
        <v>1</v>
      </c>
    </row>
    <row r="495" spans="1:70" s="50" customFormat="1">
      <c r="A495" s="53">
        <v>494</v>
      </c>
      <c r="B495" s="54" t="s">
        <v>14</v>
      </c>
      <c r="C495" s="53" t="s">
        <v>478</v>
      </c>
      <c r="D495" s="54" t="s">
        <v>1262</v>
      </c>
      <c r="E495" s="53">
        <v>14342031</v>
      </c>
      <c r="F495" s="75" t="s">
        <v>1263</v>
      </c>
      <c r="G495" s="54" t="s">
        <v>1264</v>
      </c>
      <c r="H495" s="54" t="s">
        <v>1920</v>
      </c>
      <c r="I495" s="55">
        <v>9848041399</v>
      </c>
      <c r="J495" s="147" t="s">
        <v>2540</v>
      </c>
      <c r="K495" s="147">
        <v>11</v>
      </c>
      <c r="L495" s="322" t="s">
        <v>2541</v>
      </c>
      <c r="M495" s="53" t="s">
        <v>1227</v>
      </c>
      <c r="N495" s="53">
        <v>2</v>
      </c>
      <c r="O495" s="198" t="s">
        <v>1403</v>
      </c>
      <c r="P495" s="198" t="s">
        <v>1403</v>
      </c>
      <c r="Q495" s="54" t="s">
        <v>9</v>
      </c>
      <c r="R495" s="57">
        <f t="shared" si="79"/>
        <v>6303484</v>
      </c>
      <c r="S495" s="55">
        <v>3184071.15</v>
      </c>
      <c r="T495" s="55">
        <f>S495*80%</f>
        <v>2547256.92</v>
      </c>
      <c r="U495" s="55">
        <f t="shared" si="82"/>
        <v>636814.23</v>
      </c>
      <c r="V495" s="55">
        <v>3119412.85</v>
      </c>
      <c r="W495" s="61">
        <f t="shared" si="75"/>
        <v>28</v>
      </c>
      <c r="X495" s="61">
        <f t="shared" si="76"/>
        <v>0</v>
      </c>
      <c r="Y495" s="61">
        <f t="shared" si="77"/>
        <v>28</v>
      </c>
      <c r="Z495" s="3">
        <v>0</v>
      </c>
      <c r="AA495" s="3">
        <v>0</v>
      </c>
      <c r="AB495" s="3">
        <v>0</v>
      </c>
      <c r="AC495" s="3">
        <v>1</v>
      </c>
      <c r="AD495" s="3">
        <v>0</v>
      </c>
      <c r="AE495" s="3">
        <v>27</v>
      </c>
      <c r="AF495" s="55"/>
      <c r="AG495" s="55"/>
      <c r="AH495" s="55"/>
      <c r="AI495" s="82"/>
      <c r="AJ495" s="55"/>
      <c r="AK495" s="55"/>
      <c r="AL495" s="55"/>
      <c r="AM495" s="55"/>
      <c r="AN495" s="55"/>
      <c r="AO495" s="55"/>
      <c r="AP495" s="306">
        <v>0</v>
      </c>
      <c r="AQ495" s="60">
        <f t="shared" si="74"/>
        <v>0</v>
      </c>
      <c r="AR495" s="60">
        <f t="shared" si="73"/>
        <v>0</v>
      </c>
      <c r="AS495" s="63">
        <f t="shared" si="78"/>
        <v>0</v>
      </c>
      <c r="AT495" s="60" t="s">
        <v>425</v>
      </c>
      <c r="AU495" s="53" t="s">
        <v>173</v>
      </c>
      <c r="AV495" s="53">
        <v>6</v>
      </c>
      <c r="AW495" s="53">
        <v>22.36</v>
      </c>
      <c r="AX495" s="53"/>
      <c r="AY495" s="53"/>
      <c r="AZ495" s="53">
        <v>6</v>
      </c>
      <c r="BA495" s="53">
        <v>14</v>
      </c>
      <c r="BB495" s="53"/>
      <c r="BC495" s="53">
        <v>1</v>
      </c>
      <c r="BD495" s="53"/>
      <c r="BE495" s="53"/>
      <c r="BF495" s="53"/>
      <c r="BG495" s="53"/>
      <c r="BH495" s="53"/>
      <c r="BI495" s="53">
        <v>2</v>
      </c>
      <c r="BJ495" s="53">
        <v>2000</v>
      </c>
      <c r="BK495" s="53"/>
      <c r="BL495" s="53">
        <v>1</v>
      </c>
      <c r="BM495" s="53">
        <v>85</v>
      </c>
      <c r="BN495" s="53">
        <v>3</v>
      </c>
      <c r="BO495" s="53"/>
      <c r="BP495" s="53">
        <v>2</v>
      </c>
      <c r="BQ495" s="53">
        <v>1</v>
      </c>
      <c r="BR495" s="53">
        <v>1</v>
      </c>
    </row>
    <row r="496" spans="1:70" s="50" customFormat="1" ht="30">
      <c r="A496" s="53">
        <v>495</v>
      </c>
      <c r="B496" s="54" t="s">
        <v>14</v>
      </c>
      <c r="C496" s="53" t="s">
        <v>1312</v>
      </c>
      <c r="D496" s="198" t="s">
        <v>1502</v>
      </c>
      <c r="E496" s="65">
        <v>14452032</v>
      </c>
      <c r="F496" s="200" t="s">
        <v>1503</v>
      </c>
      <c r="G496" s="200" t="s">
        <v>1506</v>
      </c>
      <c r="H496" s="200" t="s">
        <v>1507</v>
      </c>
      <c r="I496" s="306" t="s">
        <v>1508</v>
      </c>
      <c r="J496" s="147" t="s">
        <v>2542</v>
      </c>
      <c r="K496" s="147">
        <v>11</v>
      </c>
      <c r="L496" s="322" t="s">
        <v>2543</v>
      </c>
      <c r="M496" s="53" t="s">
        <v>1227</v>
      </c>
      <c r="N496" s="65">
        <v>2</v>
      </c>
      <c r="O496" s="198" t="s">
        <v>1403</v>
      </c>
      <c r="P496" s="198" t="s">
        <v>1403</v>
      </c>
      <c r="Q496" s="200" t="s">
        <v>9</v>
      </c>
      <c r="R496" s="57">
        <f t="shared" si="79"/>
        <v>6699158</v>
      </c>
      <c r="S496" s="200">
        <v>3131154</v>
      </c>
      <c r="T496" s="200">
        <v>2504923.2000000002</v>
      </c>
      <c r="U496" s="200">
        <v>626230.80000000005</v>
      </c>
      <c r="V496" s="200">
        <v>3568004</v>
      </c>
      <c r="W496" s="61">
        <f t="shared" si="75"/>
        <v>40</v>
      </c>
      <c r="X496" s="61">
        <f t="shared" si="76"/>
        <v>0</v>
      </c>
      <c r="Y496" s="61">
        <f t="shared" si="77"/>
        <v>40</v>
      </c>
      <c r="Z496" s="3">
        <v>0</v>
      </c>
      <c r="AA496" s="3">
        <v>4</v>
      </c>
      <c r="AB496" s="3">
        <v>0</v>
      </c>
      <c r="AC496" s="3">
        <v>8</v>
      </c>
      <c r="AD496" s="3">
        <v>0</v>
      </c>
      <c r="AE496" s="3">
        <v>28</v>
      </c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  <c r="AP496" s="306">
        <v>0</v>
      </c>
      <c r="AQ496" s="60">
        <f t="shared" si="74"/>
        <v>0</v>
      </c>
      <c r="AR496" s="60">
        <f t="shared" si="73"/>
        <v>0</v>
      </c>
      <c r="AS496" s="63">
        <f t="shared" si="78"/>
        <v>0</v>
      </c>
      <c r="AT496" s="60" t="s">
        <v>425</v>
      </c>
      <c r="AU496" s="53" t="s">
        <v>173</v>
      </c>
      <c r="AV496" s="53">
        <v>12</v>
      </c>
      <c r="AW496" s="53">
        <v>360</v>
      </c>
      <c r="AX496" s="53"/>
      <c r="AY496" s="53"/>
      <c r="AZ496" s="53">
        <v>12</v>
      </c>
      <c r="BA496" s="53">
        <v>105</v>
      </c>
      <c r="BB496" s="53"/>
      <c r="BC496" s="53">
        <v>1</v>
      </c>
      <c r="BD496" s="53"/>
      <c r="BE496" s="53"/>
      <c r="BF496" s="53"/>
      <c r="BG496" s="53"/>
      <c r="BH496" s="53"/>
      <c r="BI496" s="53">
        <v>2</v>
      </c>
      <c r="BJ496" s="53">
        <v>1500</v>
      </c>
      <c r="BK496" s="53"/>
      <c r="BL496" s="53">
        <v>1</v>
      </c>
      <c r="BM496" s="53">
        <v>200</v>
      </c>
      <c r="BN496" s="53">
        <v>4</v>
      </c>
      <c r="BO496" s="53">
        <v>40</v>
      </c>
      <c r="BP496" s="53">
        <v>2</v>
      </c>
      <c r="BQ496" s="53"/>
      <c r="BR496" s="53">
        <v>1</v>
      </c>
    </row>
    <row r="497" spans="1:70" s="50" customFormat="1" ht="30">
      <c r="A497" s="53">
        <v>496</v>
      </c>
      <c r="B497" s="54" t="s">
        <v>14</v>
      </c>
      <c r="C497" s="53" t="s">
        <v>1312</v>
      </c>
      <c r="D497" s="198" t="s">
        <v>1504</v>
      </c>
      <c r="E497" s="65">
        <v>14452033</v>
      </c>
      <c r="F497" s="200" t="s">
        <v>1505</v>
      </c>
      <c r="G497" s="200" t="s">
        <v>1509</v>
      </c>
      <c r="H497" s="200" t="s">
        <v>1510</v>
      </c>
      <c r="I497" s="306">
        <v>9848204775</v>
      </c>
      <c r="J497" s="147" t="s">
        <v>2356</v>
      </c>
      <c r="K497" s="147">
        <v>11</v>
      </c>
      <c r="L497" s="322" t="s">
        <v>2544</v>
      </c>
      <c r="M497" s="53" t="s">
        <v>1227</v>
      </c>
      <c r="N497" s="65">
        <v>2</v>
      </c>
      <c r="O497" s="198" t="s">
        <v>1403</v>
      </c>
      <c r="P497" s="198" t="s">
        <v>1403</v>
      </c>
      <c r="Q497" s="200" t="s">
        <v>9</v>
      </c>
      <c r="R497" s="57">
        <f t="shared" si="79"/>
        <v>9008527.9100000001</v>
      </c>
      <c r="S497" s="200">
        <v>4441305.6399999997</v>
      </c>
      <c r="T497" s="200">
        <v>3553044.51</v>
      </c>
      <c r="U497" s="200">
        <v>888261.13</v>
      </c>
      <c r="V497" s="200">
        <v>4567222.2699999996</v>
      </c>
      <c r="W497" s="61">
        <f t="shared" si="75"/>
        <v>130</v>
      </c>
      <c r="X497" s="61">
        <f t="shared" si="76"/>
        <v>0</v>
      </c>
      <c r="Y497" s="61">
        <f t="shared" si="77"/>
        <v>130</v>
      </c>
      <c r="Z497" s="3">
        <v>0</v>
      </c>
      <c r="AA497" s="3">
        <v>107</v>
      </c>
      <c r="AB497" s="3">
        <v>0</v>
      </c>
      <c r="AC497" s="3">
        <v>6</v>
      </c>
      <c r="AD497" s="3">
        <v>0</v>
      </c>
      <c r="AE497" s="3">
        <v>17</v>
      </c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306">
        <v>0</v>
      </c>
      <c r="AQ497" s="60">
        <f t="shared" si="74"/>
        <v>0</v>
      </c>
      <c r="AR497" s="60">
        <f t="shared" si="73"/>
        <v>0</v>
      </c>
      <c r="AS497" s="63">
        <f t="shared" si="78"/>
        <v>0</v>
      </c>
      <c r="AT497" s="60" t="s">
        <v>425</v>
      </c>
      <c r="AU497" s="53" t="s">
        <v>173</v>
      </c>
      <c r="AV497" s="53">
        <v>12</v>
      </c>
      <c r="AW497" s="53">
        <v>365</v>
      </c>
      <c r="AX497" s="53"/>
      <c r="AY497" s="53"/>
      <c r="AZ497" s="53">
        <v>12</v>
      </c>
      <c r="BA497" s="53">
        <v>134</v>
      </c>
      <c r="BB497" s="53"/>
      <c r="BC497" s="53">
        <v>1</v>
      </c>
      <c r="BD497" s="53"/>
      <c r="BE497" s="53"/>
      <c r="BF497" s="53"/>
      <c r="BG497" s="53"/>
      <c r="BH497" s="53"/>
      <c r="BI497" s="53"/>
      <c r="BJ497" s="53">
        <v>4650</v>
      </c>
      <c r="BK497" s="53"/>
      <c r="BL497" s="53">
        <v>1</v>
      </c>
      <c r="BM497" s="53">
        <v>150</v>
      </c>
      <c r="BN497" s="53">
        <v>14</v>
      </c>
      <c r="BO497" s="53">
        <v>7</v>
      </c>
      <c r="BP497" s="53"/>
      <c r="BQ497" s="53">
        <v>6</v>
      </c>
      <c r="BR497" s="53">
        <v>4</v>
      </c>
    </row>
    <row r="498" spans="1:70" s="50" customFormat="1" ht="30">
      <c r="A498" s="53">
        <v>497</v>
      </c>
      <c r="B498" s="54" t="s">
        <v>14</v>
      </c>
      <c r="C498" s="53" t="s">
        <v>1312</v>
      </c>
      <c r="D498" s="318" t="s">
        <v>1617</v>
      </c>
      <c r="E498" s="319">
        <v>14452034</v>
      </c>
      <c r="F498" s="318" t="s">
        <v>1618</v>
      </c>
      <c r="G498" s="318" t="s">
        <v>1619</v>
      </c>
      <c r="H498" s="318" t="s">
        <v>1620</v>
      </c>
      <c r="I498" s="318">
        <v>9844897062</v>
      </c>
      <c r="J498" s="147" t="s">
        <v>300</v>
      </c>
      <c r="K498" s="147">
        <v>11</v>
      </c>
      <c r="L498" s="322" t="s">
        <v>2525</v>
      </c>
      <c r="M498" s="53" t="s">
        <v>1227</v>
      </c>
      <c r="N498" s="53">
        <v>2</v>
      </c>
      <c r="O498" s="54" t="s">
        <v>26</v>
      </c>
      <c r="P498" s="54" t="s">
        <v>26</v>
      </c>
      <c r="Q498" s="54" t="s">
        <v>9</v>
      </c>
      <c r="R498" s="57">
        <f t="shared" si="79"/>
        <v>8750106.959999999</v>
      </c>
      <c r="S498" s="55">
        <v>4708369.5199999996</v>
      </c>
      <c r="T498" s="55">
        <v>3766695.62</v>
      </c>
      <c r="U498" s="55">
        <v>941673.9</v>
      </c>
      <c r="V498" s="55">
        <v>4041737.44</v>
      </c>
      <c r="W498" s="61">
        <f t="shared" si="75"/>
        <v>35</v>
      </c>
      <c r="X498" s="61">
        <f t="shared" si="76"/>
        <v>29</v>
      </c>
      <c r="Y498" s="61">
        <f t="shared" si="77"/>
        <v>6</v>
      </c>
      <c r="Z498" s="3">
        <v>2</v>
      </c>
      <c r="AA498" s="3">
        <v>2</v>
      </c>
      <c r="AB498" s="3">
        <v>4</v>
      </c>
      <c r="AC498" s="3">
        <v>1</v>
      </c>
      <c r="AD498" s="3">
        <v>23</v>
      </c>
      <c r="AE498" s="3">
        <v>3</v>
      </c>
      <c r="AF498" s="55"/>
      <c r="AG498" s="55" t="s">
        <v>198</v>
      </c>
      <c r="AH498" s="308">
        <v>42696</v>
      </c>
      <c r="AI498" s="3">
        <v>1355300</v>
      </c>
      <c r="AJ498" s="55"/>
      <c r="AK498" s="55"/>
      <c r="AL498" s="55"/>
      <c r="AM498" s="55"/>
      <c r="AN498" s="55"/>
      <c r="AO498" s="55"/>
      <c r="AP498" s="3">
        <v>338825</v>
      </c>
      <c r="AQ498" s="60">
        <f t="shared" si="74"/>
        <v>1355300</v>
      </c>
      <c r="AR498" s="60">
        <f t="shared" si="73"/>
        <v>1694125</v>
      </c>
      <c r="AS498" s="63">
        <f t="shared" si="78"/>
        <v>35.981139390266044</v>
      </c>
      <c r="AT498" s="60" t="s">
        <v>425</v>
      </c>
      <c r="AU498" s="53" t="s">
        <v>174</v>
      </c>
      <c r="AV498" s="53">
        <v>875</v>
      </c>
      <c r="AW498" s="53">
        <v>12.5</v>
      </c>
      <c r="AX498" s="53"/>
      <c r="AY498" s="53"/>
      <c r="AZ498" s="53"/>
      <c r="BA498" s="53"/>
      <c r="BB498" s="53"/>
      <c r="BC498" s="53">
        <v>1</v>
      </c>
      <c r="BD498" s="53"/>
      <c r="BE498" s="53"/>
      <c r="BF498" s="53"/>
      <c r="BG498" s="53"/>
      <c r="BH498" s="53"/>
      <c r="BI498" s="53"/>
      <c r="BJ498" s="53"/>
      <c r="BK498" s="53"/>
      <c r="BL498" s="53"/>
      <c r="BM498" s="53"/>
      <c r="BN498" s="53"/>
      <c r="BO498" s="53"/>
      <c r="BP498" s="53"/>
      <c r="BQ498" s="53"/>
      <c r="BR498" s="53"/>
    </row>
    <row r="499" spans="1:70" s="50" customFormat="1" ht="30">
      <c r="A499" s="53">
        <v>498</v>
      </c>
      <c r="B499" s="54" t="s">
        <v>14</v>
      </c>
      <c r="C499" s="53" t="s">
        <v>1312</v>
      </c>
      <c r="D499" s="200" t="s">
        <v>1808</v>
      </c>
      <c r="E499" s="66">
        <v>14452035</v>
      </c>
      <c r="F499" s="200" t="s">
        <v>1809</v>
      </c>
      <c r="G499" s="200" t="s">
        <v>1810</v>
      </c>
      <c r="H499" s="200" t="s">
        <v>1811</v>
      </c>
      <c r="I499" s="200">
        <v>9848048622</v>
      </c>
      <c r="J499" s="147" t="s">
        <v>2489</v>
      </c>
      <c r="K499" s="147">
        <v>11</v>
      </c>
      <c r="L499" s="322" t="s">
        <v>2454</v>
      </c>
      <c r="M499" s="53" t="s">
        <v>1402</v>
      </c>
      <c r="N499" s="53">
        <v>2</v>
      </c>
      <c r="O499" s="54" t="s">
        <v>26</v>
      </c>
      <c r="P499" s="54" t="s">
        <v>2176</v>
      </c>
      <c r="Q499" s="54" t="s">
        <v>1405</v>
      </c>
      <c r="R499" s="57">
        <f t="shared" si="79"/>
        <v>6602216.7400000002</v>
      </c>
      <c r="S499" s="55">
        <v>2332094.1</v>
      </c>
      <c r="T499" s="55">
        <v>1865675.28</v>
      </c>
      <c r="U499" s="55">
        <v>466418.82</v>
      </c>
      <c r="V499" s="55">
        <v>4270122.6399999997</v>
      </c>
      <c r="W499" s="61">
        <f t="shared" si="75"/>
        <v>2</v>
      </c>
      <c r="X499" s="61">
        <f t="shared" si="76"/>
        <v>1</v>
      </c>
      <c r="Y499" s="61">
        <f t="shared" si="77"/>
        <v>1</v>
      </c>
      <c r="Z499" s="3">
        <v>0</v>
      </c>
      <c r="AA499" s="3">
        <v>0</v>
      </c>
      <c r="AB499" s="3">
        <v>1</v>
      </c>
      <c r="AC499" s="3">
        <v>1</v>
      </c>
      <c r="AD499" s="3">
        <v>0</v>
      </c>
      <c r="AE499" s="3">
        <v>0</v>
      </c>
      <c r="AF499" s="55"/>
      <c r="AG499" s="53"/>
      <c r="AH499" s="55"/>
      <c r="AI499" s="55"/>
      <c r="AJ499" s="55"/>
      <c r="AK499" s="55"/>
      <c r="AL499" s="55"/>
      <c r="AM499" s="55"/>
      <c r="AN499" s="55"/>
      <c r="AO499" s="55"/>
      <c r="AP499" s="306">
        <v>0</v>
      </c>
      <c r="AQ499" s="60">
        <f t="shared" si="74"/>
        <v>0</v>
      </c>
      <c r="AR499" s="60">
        <f t="shared" si="73"/>
        <v>0</v>
      </c>
      <c r="AS499" s="63">
        <f t="shared" si="78"/>
        <v>0</v>
      </c>
      <c r="AT499" s="55" t="s">
        <v>425</v>
      </c>
      <c r="AU499" s="53"/>
      <c r="AV499" s="53"/>
      <c r="AW499" s="53"/>
      <c r="AX499" s="53"/>
      <c r="AY499" s="53"/>
      <c r="AZ499" s="53"/>
      <c r="BA499" s="53"/>
      <c r="BB499" s="53"/>
      <c r="BC499" s="53"/>
      <c r="BD499" s="53">
        <v>1</v>
      </c>
      <c r="BE499" s="53"/>
      <c r="BF499" s="53"/>
      <c r="BG499" s="53">
        <v>1</v>
      </c>
      <c r="BH499" s="53"/>
      <c r="BI499" s="53">
        <v>3</v>
      </c>
      <c r="BJ499" s="53"/>
      <c r="BK499" s="53"/>
      <c r="BL499" s="53"/>
      <c r="BM499" s="53"/>
      <c r="BN499" s="53"/>
      <c r="BO499" s="53"/>
      <c r="BP499" s="53">
        <v>3</v>
      </c>
      <c r="BQ499" s="53"/>
      <c r="BR499" s="53"/>
    </row>
    <row r="500" spans="1:70" s="50" customFormat="1" ht="30">
      <c r="A500" s="53">
        <v>499</v>
      </c>
      <c r="B500" s="54" t="s">
        <v>14</v>
      </c>
      <c r="C500" s="53" t="s">
        <v>1312</v>
      </c>
      <c r="D500" s="200" t="s">
        <v>1812</v>
      </c>
      <c r="E500" s="66">
        <v>14452036</v>
      </c>
      <c r="F500" s="200" t="s">
        <v>1813</v>
      </c>
      <c r="G500" s="200" t="s">
        <v>1814</v>
      </c>
      <c r="H500" s="200" t="s">
        <v>1815</v>
      </c>
      <c r="I500" s="200">
        <v>9848175256</v>
      </c>
      <c r="J500" s="147" t="s">
        <v>2545</v>
      </c>
      <c r="K500" s="147">
        <v>11</v>
      </c>
      <c r="L500" s="322" t="s">
        <v>2431</v>
      </c>
      <c r="M500" s="53" t="s">
        <v>1227</v>
      </c>
      <c r="N500" s="53">
        <v>2</v>
      </c>
      <c r="O500" s="54" t="s">
        <v>1403</v>
      </c>
      <c r="P500" s="54" t="s">
        <v>1403</v>
      </c>
      <c r="Q500" s="54" t="s">
        <v>9</v>
      </c>
      <c r="R500" s="57">
        <f t="shared" si="79"/>
        <v>3248031.86</v>
      </c>
      <c r="S500" s="55">
        <v>1529105.71</v>
      </c>
      <c r="T500" s="55">
        <v>1223284.57</v>
      </c>
      <c r="U500" s="55">
        <v>305821.14</v>
      </c>
      <c r="V500" s="55">
        <v>1718926.15</v>
      </c>
      <c r="W500" s="61">
        <f t="shared" si="75"/>
        <v>41</v>
      </c>
      <c r="X500" s="61">
        <f t="shared" si="76"/>
        <v>32</v>
      </c>
      <c r="Y500" s="61">
        <f t="shared" si="77"/>
        <v>9</v>
      </c>
      <c r="Z500" s="3">
        <v>0</v>
      </c>
      <c r="AA500" s="3">
        <v>0</v>
      </c>
      <c r="AB500" s="3">
        <v>14</v>
      </c>
      <c r="AC500" s="3">
        <v>6</v>
      </c>
      <c r="AD500" s="3">
        <v>18</v>
      </c>
      <c r="AE500" s="3">
        <v>3</v>
      </c>
      <c r="AF500" s="55"/>
      <c r="AG500" s="53" t="s">
        <v>198</v>
      </c>
      <c r="AH500" s="308">
        <v>42625</v>
      </c>
      <c r="AI500" s="3">
        <v>305821.14</v>
      </c>
      <c r="AJ500" s="55"/>
      <c r="AK500" s="55"/>
      <c r="AL500" s="55"/>
      <c r="AM500" s="55"/>
      <c r="AN500" s="55"/>
      <c r="AO500" s="55"/>
      <c r="AP500" s="306">
        <v>0</v>
      </c>
      <c r="AQ500" s="60">
        <f t="shared" si="74"/>
        <v>305821.14</v>
      </c>
      <c r="AR500" s="60">
        <f t="shared" si="73"/>
        <v>305821.14</v>
      </c>
      <c r="AS500" s="63">
        <f t="shared" si="78"/>
        <v>19.999999869204597</v>
      </c>
      <c r="AT500" s="55" t="s">
        <v>425</v>
      </c>
      <c r="AU500" s="53" t="s">
        <v>173</v>
      </c>
      <c r="AV500" s="55">
        <v>4.7</v>
      </c>
      <c r="AW500" s="55">
        <v>321</v>
      </c>
      <c r="AX500" s="55"/>
      <c r="AY500" s="53"/>
      <c r="AZ500" s="55"/>
      <c r="BA500" s="55">
        <v>66</v>
      </c>
      <c r="BB500" s="53"/>
      <c r="BC500" s="53">
        <v>1</v>
      </c>
      <c r="BD500" s="53"/>
      <c r="BE500" s="53"/>
      <c r="BF500" s="53"/>
      <c r="BG500" s="53"/>
      <c r="BH500" s="53"/>
      <c r="BI500" s="53">
        <v>4</v>
      </c>
      <c r="BJ500" s="53">
        <v>400</v>
      </c>
      <c r="BK500" s="53"/>
      <c r="BL500" s="53">
        <v>1</v>
      </c>
      <c r="BM500" s="53">
        <v>100</v>
      </c>
      <c r="BN500" s="53"/>
      <c r="BO500" s="53"/>
      <c r="BP500" s="53">
        <v>4</v>
      </c>
      <c r="BQ500" s="53"/>
      <c r="BR500" s="53"/>
    </row>
    <row r="501" spans="1:70" s="50" customFormat="1">
      <c r="A501" s="53">
        <v>500</v>
      </c>
      <c r="B501" s="54" t="s">
        <v>14</v>
      </c>
      <c r="C501" s="53" t="s">
        <v>1312</v>
      </c>
      <c r="D501" s="200" t="s">
        <v>1816</v>
      </c>
      <c r="E501" s="66">
        <v>14451037</v>
      </c>
      <c r="F501" s="200" t="s">
        <v>1817</v>
      </c>
      <c r="G501" s="200" t="s">
        <v>1818</v>
      </c>
      <c r="H501" s="200" t="s">
        <v>1819</v>
      </c>
      <c r="I501" s="200">
        <v>9848225920</v>
      </c>
      <c r="J501" s="147" t="s">
        <v>2546</v>
      </c>
      <c r="K501" s="147">
        <v>12</v>
      </c>
      <c r="L501" s="322" t="s">
        <v>2388</v>
      </c>
      <c r="M501" s="53" t="s">
        <v>1212</v>
      </c>
      <c r="N501" s="53">
        <v>1</v>
      </c>
      <c r="O501" s="54" t="s">
        <v>45</v>
      </c>
      <c r="P501" s="54" t="s">
        <v>45</v>
      </c>
      <c r="Q501" s="54" t="s">
        <v>9</v>
      </c>
      <c r="R501" s="57">
        <f t="shared" si="79"/>
        <v>2632350</v>
      </c>
      <c r="S501" s="55">
        <v>656925</v>
      </c>
      <c r="T501" s="55">
        <v>656925</v>
      </c>
      <c r="U501" s="55"/>
      <c r="V501" s="55">
        <v>1975425</v>
      </c>
      <c r="W501" s="61">
        <f t="shared" si="75"/>
        <v>29</v>
      </c>
      <c r="X501" s="61">
        <f t="shared" si="76"/>
        <v>0</v>
      </c>
      <c r="Y501" s="61">
        <f t="shared" si="77"/>
        <v>29</v>
      </c>
      <c r="Z501" s="3">
        <v>0</v>
      </c>
      <c r="AA501" s="3">
        <v>2</v>
      </c>
      <c r="AB501" s="3">
        <v>0</v>
      </c>
      <c r="AC501" s="3">
        <v>1</v>
      </c>
      <c r="AD501" s="3">
        <v>0</v>
      </c>
      <c r="AE501" s="3">
        <v>26</v>
      </c>
      <c r="AF501" s="55"/>
      <c r="AG501" s="53" t="s">
        <v>198</v>
      </c>
      <c r="AH501" s="308">
        <v>42801</v>
      </c>
      <c r="AI501" s="3">
        <v>131385</v>
      </c>
      <c r="AJ501" s="55"/>
      <c r="AK501" s="55"/>
      <c r="AL501" s="55"/>
      <c r="AM501" s="55"/>
      <c r="AN501" s="55"/>
      <c r="AO501" s="55"/>
      <c r="AP501" s="306">
        <v>0</v>
      </c>
      <c r="AQ501" s="60">
        <f t="shared" si="74"/>
        <v>131385</v>
      </c>
      <c r="AR501" s="60">
        <f t="shared" si="73"/>
        <v>131385</v>
      </c>
      <c r="AS501" s="63">
        <f t="shared" si="78"/>
        <v>20</v>
      </c>
      <c r="AT501" s="55" t="s">
        <v>425</v>
      </c>
      <c r="AU501" s="53" t="s">
        <v>173</v>
      </c>
      <c r="AV501" s="55">
        <v>13.35</v>
      </c>
      <c r="AW501" s="55">
        <v>30.7</v>
      </c>
      <c r="AX501" s="55"/>
      <c r="AY501" s="53"/>
      <c r="AZ501" s="55"/>
      <c r="BA501" s="55"/>
      <c r="BB501" s="53"/>
      <c r="BC501" s="53"/>
      <c r="BD501" s="53"/>
      <c r="BE501" s="53"/>
      <c r="BF501" s="53"/>
      <c r="BG501" s="53"/>
      <c r="BH501" s="53"/>
      <c r="BI501" s="53"/>
      <c r="BJ501" s="53"/>
      <c r="BK501" s="53"/>
      <c r="BL501" s="53">
        <v>1</v>
      </c>
      <c r="BM501" s="53"/>
      <c r="BN501" s="53">
        <v>4</v>
      </c>
      <c r="BO501" s="53"/>
      <c r="BP501" s="53"/>
      <c r="BQ501" s="53"/>
      <c r="BR501" s="53"/>
    </row>
    <row r="502" spans="1:70" s="50" customFormat="1" ht="30">
      <c r="A502" s="53">
        <v>501</v>
      </c>
      <c r="B502" s="54" t="s">
        <v>14</v>
      </c>
      <c r="C502" s="53" t="s">
        <v>1312</v>
      </c>
      <c r="D502" s="310" t="s">
        <v>1872</v>
      </c>
      <c r="E502" s="311">
        <v>14452038</v>
      </c>
      <c r="F502" s="310" t="s">
        <v>1873</v>
      </c>
      <c r="G502" s="310" t="s">
        <v>1874</v>
      </c>
      <c r="H502" s="3" t="s">
        <v>1918</v>
      </c>
      <c r="I502" s="310">
        <v>9848045789</v>
      </c>
      <c r="J502" s="147" t="s">
        <v>1234</v>
      </c>
      <c r="K502" s="147">
        <v>11</v>
      </c>
      <c r="L502" s="322" t="s">
        <v>1837</v>
      </c>
      <c r="M502" s="147" t="s">
        <v>1212</v>
      </c>
      <c r="N502" s="311">
        <v>2</v>
      </c>
      <c r="O502" s="310" t="s">
        <v>1403</v>
      </c>
      <c r="P502" s="310" t="s">
        <v>1403</v>
      </c>
      <c r="Q502" s="310" t="s">
        <v>9</v>
      </c>
      <c r="R502" s="310">
        <v>5886594.6200000001</v>
      </c>
      <c r="S502" s="310">
        <v>3300291.5</v>
      </c>
      <c r="T502" s="310">
        <v>2640233.2000000002</v>
      </c>
      <c r="U502" s="310">
        <v>660058.30000000005</v>
      </c>
      <c r="V502" s="310">
        <v>2586303.12</v>
      </c>
      <c r="W502" s="61">
        <f t="shared" si="75"/>
        <v>30</v>
      </c>
      <c r="X502" s="61">
        <f t="shared" si="76"/>
        <v>3</v>
      </c>
      <c r="Y502" s="61">
        <f t="shared" si="77"/>
        <v>27</v>
      </c>
      <c r="Z502" s="55">
        <v>3</v>
      </c>
      <c r="AA502" s="55">
        <v>27</v>
      </c>
      <c r="AB502" s="55">
        <v>0</v>
      </c>
      <c r="AC502" s="55">
        <v>0</v>
      </c>
      <c r="AD502" s="55">
        <v>0</v>
      </c>
      <c r="AE502" s="55">
        <v>0</v>
      </c>
      <c r="AF502" s="55"/>
      <c r="AG502" s="53" t="s">
        <v>198</v>
      </c>
      <c r="AH502" s="308">
        <v>42837</v>
      </c>
      <c r="AI502" s="3">
        <v>732782.22</v>
      </c>
      <c r="AJ502" s="55"/>
      <c r="AK502" s="55"/>
      <c r="AL502" s="55"/>
      <c r="AM502" s="55"/>
      <c r="AN502" s="55"/>
      <c r="AO502" s="55"/>
      <c r="AP502" s="306">
        <v>183195.56</v>
      </c>
      <c r="AQ502" s="60">
        <f t="shared" si="74"/>
        <v>732782.22</v>
      </c>
      <c r="AR502" s="60">
        <f t="shared" ref="AR502:AR508" si="83">AP502+AQ502</f>
        <v>915977.78</v>
      </c>
      <c r="AS502" s="63">
        <f t="shared" si="78"/>
        <v>27.754450781090096</v>
      </c>
      <c r="AT502" s="55" t="s">
        <v>425</v>
      </c>
      <c r="AU502" s="53" t="s">
        <v>173</v>
      </c>
      <c r="AV502" s="55">
        <v>9</v>
      </c>
      <c r="AW502" s="55">
        <v>137</v>
      </c>
      <c r="AX502" s="55"/>
      <c r="AY502" s="53"/>
      <c r="AZ502" s="55"/>
      <c r="BA502" s="55">
        <v>100</v>
      </c>
      <c r="BB502" s="53"/>
      <c r="BC502" s="53">
        <v>1</v>
      </c>
      <c r="BD502" s="53"/>
      <c r="BE502" s="53"/>
      <c r="BF502" s="53"/>
      <c r="BG502" s="53"/>
      <c r="BH502" s="53"/>
      <c r="BI502" s="53"/>
      <c r="BJ502" s="53">
        <v>1200</v>
      </c>
      <c r="BK502" s="53"/>
      <c r="BL502" s="53">
        <v>1</v>
      </c>
      <c r="BM502" s="53">
        <v>100</v>
      </c>
      <c r="BN502" s="53">
        <v>6</v>
      </c>
      <c r="BO502" s="53">
        <v>4</v>
      </c>
      <c r="BP502" s="53"/>
      <c r="BQ502" s="53">
        <v>2</v>
      </c>
      <c r="BR502" s="53">
        <v>2</v>
      </c>
    </row>
    <row r="503" spans="1:70" ht="30">
      <c r="A503" s="53">
        <v>502</v>
      </c>
      <c r="B503" s="54" t="s">
        <v>14</v>
      </c>
      <c r="C503" s="53" t="s">
        <v>2178</v>
      </c>
      <c r="D503" s="310" t="s">
        <v>2305</v>
      </c>
      <c r="E503" s="311">
        <v>14552039</v>
      </c>
      <c r="F503" s="310" t="s">
        <v>2306</v>
      </c>
      <c r="G503" s="310" t="s">
        <v>2307</v>
      </c>
      <c r="H503" s="310" t="s">
        <v>2308</v>
      </c>
      <c r="I503" s="310">
        <v>9848139175</v>
      </c>
      <c r="J503" s="147" t="s">
        <v>325</v>
      </c>
      <c r="K503" s="147">
        <v>10</v>
      </c>
      <c r="L503" s="322" t="s">
        <v>2309</v>
      </c>
      <c r="M503" s="311" t="s">
        <v>1212</v>
      </c>
      <c r="N503" s="311">
        <v>2</v>
      </c>
      <c r="O503" s="310" t="s">
        <v>26</v>
      </c>
      <c r="P503" s="310" t="s">
        <v>26</v>
      </c>
      <c r="Q503" s="310" t="s">
        <v>9</v>
      </c>
      <c r="R503" s="310">
        <v>3394690</v>
      </c>
      <c r="S503" s="310">
        <v>1525595</v>
      </c>
      <c r="T503" s="310">
        <v>1220476</v>
      </c>
      <c r="U503" s="310">
        <v>305119</v>
      </c>
      <c r="V503" s="310">
        <v>1869095</v>
      </c>
      <c r="W503" s="310">
        <v>23</v>
      </c>
      <c r="X503" s="310">
        <v>0</v>
      </c>
      <c r="Y503" s="310">
        <v>23</v>
      </c>
      <c r="Z503" s="310">
        <v>0</v>
      </c>
      <c r="AA503" s="310">
        <v>2</v>
      </c>
      <c r="AB503" s="310">
        <v>0</v>
      </c>
      <c r="AC503" s="310">
        <v>0</v>
      </c>
      <c r="AD503" s="310">
        <v>0</v>
      </c>
      <c r="AE503" s="310">
        <v>21</v>
      </c>
      <c r="AG503" s="53" t="s">
        <v>198</v>
      </c>
      <c r="AH503" s="308">
        <v>42801</v>
      </c>
      <c r="AI503" s="3">
        <v>305119</v>
      </c>
      <c r="AQ503" s="60">
        <f t="shared" si="74"/>
        <v>305119</v>
      </c>
      <c r="AR503" s="60">
        <f t="shared" si="83"/>
        <v>305119</v>
      </c>
      <c r="AS503" s="63">
        <f t="shared" si="78"/>
        <v>20</v>
      </c>
      <c r="AT503" s="55" t="s">
        <v>425</v>
      </c>
      <c r="AU503" s="53" t="s">
        <v>174</v>
      </c>
      <c r="AV503" s="53">
        <v>300</v>
      </c>
      <c r="AW503" s="53">
        <v>9</v>
      </c>
      <c r="BL503" s="53">
        <v>1</v>
      </c>
    </row>
    <row r="504" spans="1:70" ht="30">
      <c r="A504" s="53">
        <v>503</v>
      </c>
      <c r="B504" s="54" t="s">
        <v>14</v>
      </c>
      <c r="C504" s="53" t="s">
        <v>2178</v>
      </c>
      <c r="D504" s="310" t="s">
        <v>2310</v>
      </c>
      <c r="E504" s="311">
        <v>14552040</v>
      </c>
      <c r="F504" s="310" t="s">
        <v>2311</v>
      </c>
      <c r="G504" s="310" t="s">
        <v>2312</v>
      </c>
      <c r="H504" s="310" t="s">
        <v>2313</v>
      </c>
      <c r="I504" s="310">
        <v>9848122683</v>
      </c>
      <c r="J504" s="147" t="s">
        <v>325</v>
      </c>
      <c r="K504" s="147">
        <v>10</v>
      </c>
      <c r="L504" s="322" t="s">
        <v>2309</v>
      </c>
      <c r="M504" s="311" t="s">
        <v>1212</v>
      </c>
      <c r="N504" s="311">
        <v>2</v>
      </c>
      <c r="O504" s="310" t="s">
        <v>1403</v>
      </c>
      <c r="P504" s="310" t="s">
        <v>1403</v>
      </c>
      <c r="Q504" s="310" t="s">
        <v>9</v>
      </c>
      <c r="R504" s="310">
        <v>2284273.8199999998</v>
      </c>
      <c r="S504" s="310">
        <v>972225.34</v>
      </c>
      <c r="T504" s="310">
        <v>777780.27</v>
      </c>
      <c r="U504" s="310">
        <v>194445.07</v>
      </c>
      <c r="V504" s="310">
        <v>1312048.48</v>
      </c>
      <c r="W504" s="310">
        <v>25</v>
      </c>
      <c r="X504" s="310">
        <v>0</v>
      </c>
      <c r="Y504" s="310">
        <v>25</v>
      </c>
      <c r="Z504" s="310">
        <v>0</v>
      </c>
      <c r="AA504" s="310">
        <v>3</v>
      </c>
      <c r="AB504" s="310">
        <v>0</v>
      </c>
      <c r="AC504" s="310">
        <v>3</v>
      </c>
      <c r="AD504" s="310">
        <v>0</v>
      </c>
      <c r="AE504" s="310">
        <v>19</v>
      </c>
      <c r="AG504" s="53" t="s">
        <v>198</v>
      </c>
      <c r="AH504" s="308">
        <v>42801</v>
      </c>
      <c r="AI504" s="3">
        <v>194445.07</v>
      </c>
      <c r="AQ504" s="60">
        <f>AI504+AL504+AO504</f>
        <v>194445.07</v>
      </c>
      <c r="AR504" s="60">
        <f t="shared" si="83"/>
        <v>194445.07</v>
      </c>
      <c r="AS504" s="63">
        <f t="shared" si="78"/>
        <v>20.000000205713629</v>
      </c>
      <c r="AT504" s="55" t="s">
        <v>425</v>
      </c>
      <c r="AU504" s="53" t="s">
        <v>173</v>
      </c>
      <c r="AV504" s="53">
        <v>7</v>
      </c>
      <c r="AW504" s="53">
        <v>81</v>
      </c>
      <c r="AZ504" s="53">
        <v>7</v>
      </c>
      <c r="BA504" s="53">
        <v>25</v>
      </c>
      <c r="BC504" s="53">
        <v>1</v>
      </c>
      <c r="BL504" s="53">
        <v>1</v>
      </c>
      <c r="BM504" s="53">
        <v>50</v>
      </c>
      <c r="BN504" s="53">
        <v>4</v>
      </c>
      <c r="BQ504" s="53">
        <v>6</v>
      </c>
      <c r="BR504" s="53">
        <v>1</v>
      </c>
    </row>
    <row r="505" spans="1:70" ht="30">
      <c r="A505" s="53">
        <v>504</v>
      </c>
      <c r="B505" s="54" t="s">
        <v>14</v>
      </c>
      <c r="C505" s="53" t="s">
        <v>2178</v>
      </c>
      <c r="D505" s="310" t="s">
        <v>2314</v>
      </c>
      <c r="E505" s="311">
        <v>14552041</v>
      </c>
      <c r="F505" s="310" t="s">
        <v>2315</v>
      </c>
      <c r="G505" s="310" t="s">
        <v>2316</v>
      </c>
      <c r="H505" s="310" t="s">
        <v>2317</v>
      </c>
      <c r="I505" s="310">
        <v>9848210809</v>
      </c>
      <c r="J505" s="147" t="s">
        <v>2239</v>
      </c>
      <c r="K505" s="147">
        <v>10</v>
      </c>
      <c r="L505" s="322" t="s">
        <v>2309</v>
      </c>
      <c r="M505" s="311" t="s">
        <v>1212</v>
      </c>
      <c r="N505" s="311">
        <v>2</v>
      </c>
      <c r="O505" s="310" t="s">
        <v>1403</v>
      </c>
      <c r="P505" s="310" t="s">
        <v>1403</v>
      </c>
      <c r="Q505" s="310" t="s">
        <v>9</v>
      </c>
      <c r="R505" s="310">
        <v>3896017.6</v>
      </c>
      <c r="S505" s="310">
        <v>1682302.49</v>
      </c>
      <c r="T505" s="310">
        <v>1345841.99</v>
      </c>
      <c r="U505" s="310">
        <v>336460.5</v>
      </c>
      <c r="V505" s="310">
        <v>2213715.11</v>
      </c>
      <c r="W505" s="310">
        <v>21</v>
      </c>
      <c r="X505" s="310">
        <v>8</v>
      </c>
      <c r="Y505" s="310">
        <v>13</v>
      </c>
      <c r="Z505" s="310">
        <v>1</v>
      </c>
      <c r="AA505" s="310">
        <v>1</v>
      </c>
      <c r="AB505" s="310">
        <v>6</v>
      </c>
      <c r="AC505" s="310">
        <v>11</v>
      </c>
      <c r="AD505" s="310">
        <v>1</v>
      </c>
      <c r="AE505" s="310">
        <v>1</v>
      </c>
      <c r="AG505" s="53" t="s">
        <v>198</v>
      </c>
      <c r="AH505" s="308">
        <v>42801</v>
      </c>
      <c r="AI505" s="3">
        <v>336460.5</v>
      </c>
      <c r="AQ505" s="60">
        <f>AI505+AL505+AO505</f>
        <v>336460.5</v>
      </c>
      <c r="AR505" s="60">
        <f t="shared" si="83"/>
        <v>336460.5</v>
      </c>
      <c r="AS505" s="63">
        <f t="shared" si="78"/>
        <v>20.000000118884685</v>
      </c>
      <c r="AT505" s="55" t="s">
        <v>425</v>
      </c>
      <c r="AU505" s="53" t="s">
        <v>173</v>
      </c>
      <c r="AV505" s="53">
        <v>6</v>
      </c>
      <c r="AW505" s="53">
        <v>105</v>
      </c>
      <c r="AZ505" s="53">
        <v>6</v>
      </c>
      <c r="BA505" s="53">
        <v>20</v>
      </c>
      <c r="BL505" s="53">
        <v>1</v>
      </c>
      <c r="BM505" s="53">
        <v>80</v>
      </c>
      <c r="BN505" s="53">
        <v>1</v>
      </c>
      <c r="BO505" s="53">
        <v>17</v>
      </c>
    </row>
    <row r="506" spans="1:70" ht="30">
      <c r="A506" s="53">
        <v>505</v>
      </c>
      <c r="B506" s="54" t="s">
        <v>14</v>
      </c>
      <c r="C506" s="53" t="s">
        <v>2178</v>
      </c>
      <c r="D506" s="3" t="s">
        <v>2342</v>
      </c>
      <c r="E506" s="147">
        <v>14552042</v>
      </c>
      <c r="F506" s="3" t="s">
        <v>2343</v>
      </c>
      <c r="G506" s="3" t="s">
        <v>2344</v>
      </c>
      <c r="H506" s="3" t="s">
        <v>2345</v>
      </c>
      <c r="I506" s="3" t="s">
        <v>2346</v>
      </c>
      <c r="J506" s="147" t="s">
        <v>2325</v>
      </c>
      <c r="K506" s="147">
        <v>9</v>
      </c>
      <c r="L506" s="322" t="s">
        <v>2309</v>
      </c>
      <c r="M506" s="147" t="s">
        <v>1227</v>
      </c>
      <c r="N506" s="3">
        <v>2</v>
      </c>
      <c r="O506" s="3" t="s">
        <v>1403</v>
      </c>
      <c r="P506" s="3" t="s">
        <v>1403</v>
      </c>
      <c r="Q506" s="3" t="s">
        <v>1405</v>
      </c>
      <c r="R506" s="3">
        <v>3125090.6</v>
      </c>
      <c r="S506" s="3">
        <v>1256830.3</v>
      </c>
      <c r="T506" s="3">
        <v>1005464.24</v>
      </c>
      <c r="U506" s="3">
        <v>251366.06</v>
      </c>
      <c r="V506" s="3">
        <v>1868260.3</v>
      </c>
      <c r="W506" s="3">
        <v>59</v>
      </c>
      <c r="X506" s="3">
        <v>20</v>
      </c>
      <c r="Y506" s="3">
        <v>39</v>
      </c>
      <c r="Z506" s="3">
        <v>3</v>
      </c>
      <c r="AA506" s="3">
        <v>9</v>
      </c>
      <c r="AB506" s="3">
        <v>2</v>
      </c>
      <c r="AC506" s="3">
        <v>11</v>
      </c>
      <c r="AD506" s="3">
        <v>15</v>
      </c>
      <c r="AE506" s="3">
        <v>19</v>
      </c>
      <c r="AF506" s="3">
        <v>3</v>
      </c>
      <c r="AQ506" s="60">
        <f>AI506+AL506+AO506</f>
        <v>0</v>
      </c>
      <c r="AR506" s="60">
        <f t="shared" si="83"/>
        <v>0</v>
      </c>
      <c r="AS506" s="63">
        <f t="shared" si="78"/>
        <v>0</v>
      </c>
      <c r="AT506" s="55" t="s">
        <v>425</v>
      </c>
      <c r="AU506" s="53" t="s">
        <v>173</v>
      </c>
      <c r="AV506" s="53">
        <v>7</v>
      </c>
      <c r="AW506" s="53">
        <v>4.25</v>
      </c>
      <c r="AZ506" s="53">
        <v>7</v>
      </c>
      <c r="BC506" s="53">
        <v>1</v>
      </c>
      <c r="BG506" s="53">
        <v>1</v>
      </c>
      <c r="BI506" s="53">
        <v>1</v>
      </c>
      <c r="BJ506" s="53">
        <v>1400</v>
      </c>
      <c r="BL506" s="53">
        <v>1</v>
      </c>
      <c r="BN506" s="53">
        <v>4</v>
      </c>
      <c r="BQ506" s="53">
        <v>4</v>
      </c>
      <c r="BR506" s="53">
        <v>1</v>
      </c>
    </row>
    <row r="507" spans="1:70" ht="30">
      <c r="A507" s="53">
        <v>506</v>
      </c>
      <c r="B507" s="54" t="s">
        <v>14</v>
      </c>
      <c r="C507" s="53" t="s">
        <v>2178</v>
      </c>
      <c r="D507" s="3" t="s">
        <v>2718</v>
      </c>
      <c r="E507" s="3">
        <v>14553043</v>
      </c>
      <c r="F507" s="3" t="s">
        <v>2719</v>
      </c>
      <c r="G507" s="3" t="s">
        <v>2720</v>
      </c>
      <c r="H507" s="3" t="s">
        <v>2721</v>
      </c>
      <c r="I507" s="3">
        <v>9848069552</v>
      </c>
      <c r="J507" s="322" t="s">
        <v>2723</v>
      </c>
      <c r="K507" s="147">
        <v>9</v>
      </c>
      <c r="L507" s="321" t="s">
        <v>2725</v>
      </c>
      <c r="M507" s="3" t="s">
        <v>1402</v>
      </c>
      <c r="N507" s="3">
        <v>3</v>
      </c>
      <c r="O507" s="3" t="s">
        <v>26</v>
      </c>
      <c r="P507" s="3" t="s">
        <v>26</v>
      </c>
      <c r="Q507" s="54" t="s">
        <v>36</v>
      </c>
      <c r="R507" s="3">
        <v>8000118.3700000001</v>
      </c>
      <c r="S507" s="3">
        <v>2700931.5</v>
      </c>
      <c r="T507" s="3">
        <v>2160745.2000000002</v>
      </c>
      <c r="U507" s="3">
        <v>540186.30000000005</v>
      </c>
      <c r="V507" s="3">
        <v>5299186.87</v>
      </c>
      <c r="W507" s="3">
        <v>1</v>
      </c>
      <c r="X507" s="3">
        <v>1</v>
      </c>
      <c r="Y507" s="3">
        <v>0</v>
      </c>
      <c r="Z507" s="3">
        <v>0</v>
      </c>
      <c r="AA507" s="3">
        <v>0</v>
      </c>
      <c r="AB507" s="3">
        <v>1</v>
      </c>
      <c r="AC507" s="3">
        <v>0</v>
      </c>
      <c r="AD507" s="3">
        <v>0</v>
      </c>
      <c r="AE507" s="3">
        <v>0</v>
      </c>
      <c r="AF507" s="3">
        <v>2</v>
      </c>
      <c r="AQ507" s="60">
        <f>AI507+AL507+AO507</f>
        <v>0</v>
      </c>
      <c r="AR507" s="60">
        <f t="shared" si="83"/>
        <v>0</v>
      </c>
      <c r="AT507" s="55" t="s">
        <v>425</v>
      </c>
      <c r="AU507" s="53" t="s">
        <v>174</v>
      </c>
      <c r="AV507" s="53">
        <v>200</v>
      </c>
      <c r="AW507" s="53">
        <v>36</v>
      </c>
      <c r="BD507" s="53">
        <v>1</v>
      </c>
      <c r="BG507" s="53">
        <v>1</v>
      </c>
      <c r="BL507" s="53">
        <v>2</v>
      </c>
    </row>
    <row r="508" spans="1:70" ht="30">
      <c r="A508" s="53">
        <v>507</v>
      </c>
      <c r="B508" s="54" t="s">
        <v>14</v>
      </c>
      <c r="C508" s="53" t="s">
        <v>2178</v>
      </c>
      <c r="D508" s="3" t="s">
        <v>2761</v>
      </c>
      <c r="E508" s="3">
        <v>14552044</v>
      </c>
      <c r="F508" s="3" t="s">
        <v>2762</v>
      </c>
      <c r="G508" s="3" t="s">
        <v>2763</v>
      </c>
      <c r="H508" s="3" t="s">
        <v>2764</v>
      </c>
      <c r="I508" s="3" t="s">
        <v>2765</v>
      </c>
      <c r="J508" s="3" t="s">
        <v>2766</v>
      </c>
      <c r="K508" s="3">
        <v>8</v>
      </c>
      <c r="L508" s="3" t="s">
        <v>2309</v>
      </c>
      <c r="M508" s="3" t="s">
        <v>1402</v>
      </c>
      <c r="N508" s="3">
        <v>2</v>
      </c>
      <c r="O508" s="3" t="s">
        <v>1403</v>
      </c>
      <c r="P508" s="3" t="s">
        <v>1403</v>
      </c>
      <c r="Q508" s="3" t="s">
        <v>9</v>
      </c>
      <c r="R508" s="3">
        <v>3767386.96</v>
      </c>
      <c r="S508" s="3">
        <v>1624208.48</v>
      </c>
      <c r="T508" s="3">
        <v>1299366.78</v>
      </c>
      <c r="U508" s="3">
        <v>324841.7</v>
      </c>
      <c r="V508" s="3">
        <v>2143178.48</v>
      </c>
      <c r="W508" s="3">
        <v>1</v>
      </c>
      <c r="X508" s="3">
        <v>0</v>
      </c>
      <c r="Y508" s="3">
        <v>1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1</v>
      </c>
      <c r="AF508" s="3">
        <v>3</v>
      </c>
      <c r="AQ508" s="60">
        <f>AI508+AL508+AO508</f>
        <v>0</v>
      </c>
      <c r="AR508" s="60">
        <f t="shared" si="83"/>
        <v>0</v>
      </c>
      <c r="AT508" s="55" t="s">
        <v>425</v>
      </c>
      <c r="AW508" s="53">
        <v>50</v>
      </c>
      <c r="BA508" s="53">
        <v>18</v>
      </c>
      <c r="BI508" s="53">
        <v>2</v>
      </c>
      <c r="BL508" s="53">
        <v>1</v>
      </c>
      <c r="BM508" s="53">
        <v>10</v>
      </c>
      <c r="BN508" s="53">
        <v>2</v>
      </c>
      <c r="BP508" s="53">
        <v>2</v>
      </c>
      <c r="BR508" s="53">
        <v>1</v>
      </c>
    </row>
  </sheetData>
  <autoFilter ref="A1:BR508"/>
  <dataConsolidate/>
  <dataValidations count="3">
    <dataValidation type="list" allowBlank="1" showInputMessage="1" showErrorMessage="1" sqref="AU485">
      <formula1>"Ha, Hives, Spawn Packet"</formula1>
    </dataValidation>
    <dataValidation type="list" allowBlank="1" showInputMessage="1" showErrorMessage="1" sqref="AU209:AU240 AU143:AU205">
      <formula1>"Ha, Hives, Sapling, Spawn Packet"</formula1>
    </dataValidation>
    <dataValidation type="list" allowBlank="1" showInputMessage="1" showErrorMessage="1" sqref="AU86:AU142 AU46:AU60">
      <formula1>"Ha, Hives, Spaling, Spawn Packet"</formula1>
    </dataValidation>
  </dataValidations>
  <pageMargins left="0.2" right="0.2" top="0.56999999999999995" bottom="0.75" header="0.17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2:M21"/>
  <sheetViews>
    <sheetView workbookViewId="0">
      <selection activeCell="B2" sqref="B2"/>
    </sheetView>
  </sheetViews>
  <sheetFormatPr defaultRowHeight="15"/>
  <cols>
    <col min="1" max="1" width="2.85546875" style="3" customWidth="1"/>
    <col min="2" max="2" width="11.28515625" style="3" bestFit="1" customWidth="1"/>
    <col min="3" max="3" width="12" style="3" bestFit="1" customWidth="1"/>
    <col min="4" max="4" width="10.5703125" style="3" bestFit="1" customWidth="1"/>
    <col min="5" max="7" width="11.5703125" style="3" bestFit="1" customWidth="1"/>
    <col min="8" max="8" width="12" style="3" bestFit="1" customWidth="1"/>
    <col min="9" max="9" width="12" style="3" customWidth="1"/>
    <col min="10" max="13" width="12" style="3" bestFit="1" customWidth="1"/>
    <col min="14" max="16384" width="9.140625" style="3"/>
  </cols>
  <sheetData>
    <row r="2" spans="2:13" ht="15.75" thickBot="1">
      <c r="B2" s="210" t="s">
        <v>1583</v>
      </c>
    </row>
    <row r="3" spans="2:13">
      <c r="B3" s="120" t="s">
        <v>63</v>
      </c>
      <c r="C3" s="121" t="s">
        <v>97</v>
      </c>
      <c r="D3" s="121" t="s">
        <v>1521</v>
      </c>
      <c r="E3" s="121" t="s">
        <v>26</v>
      </c>
      <c r="F3" s="121" t="s">
        <v>86</v>
      </c>
      <c r="G3" s="121" t="s">
        <v>60</v>
      </c>
      <c r="H3" s="121" t="s">
        <v>1936</v>
      </c>
      <c r="I3" s="121" t="s">
        <v>45</v>
      </c>
      <c r="J3" s="121" t="s">
        <v>38</v>
      </c>
      <c r="K3" s="121" t="s">
        <v>61</v>
      </c>
      <c r="L3" s="121" t="s">
        <v>1403</v>
      </c>
      <c r="M3" s="122" t="s">
        <v>29</v>
      </c>
    </row>
    <row r="4" spans="2:13">
      <c r="B4" s="123" t="s">
        <v>6</v>
      </c>
      <c r="C4" s="24">
        <v>4382789.4000000004</v>
      </c>
      <c r="D4" s="24"/>
      <c r="E4" s="24">
        <v>7149836</v>
      </c>
      <c r="F4" s="24"/>
      <c r="G4" s="24"/>
      <c r="H4" s="24"/>
      <c r="I4" s="24">
        <v>5580353.7800000003</v>
      </c>
      <c r="J4" s="24">
        <v>5028450.24</v>
      </c>
      <c r="K4" s="24">
        <v>4085782.96</v>
      </c>
      <c r="L4" s="24">
        <v>20284461.739999998</v>
      </c>
      <c r="M4" s="87">
        <f t="shared" ref="M4:M13" si="0">SUM(C4:L4)</f>
        <v>46511674.120000005</v>
      </c>
    </row>
    <row r="5" spans="2:13">
      <c r="B5" s="123" t="s">
        <v>51</v>
      </c>
      <c r="C5" s="24">
        <v>7857317.7599999998</v>
      </c>
      <c r="D5" s="24"/>
      <c r="E5" s="24">
        <v>4981006.9000000004</v>
      </c>
      <c r="F5" s="24">
        <v>55979296.509999998</v>
      </c>
      <c r="G5" s="24">
        <v>15860246.040000003</v>
      </c>
      <c r="H5" s="24">
        <v>10262054.5</v>
      </c>
      <c r="I5" s="24">
        <v>61054049.242999993</v>
      </c>
      <c r="J5" s="24"/>
      <c r="K5" s="24">
        <v>6723087.0899999999</v>
      </c>
      <c r="L5" s="24">
        <v>67206742.609999999</v>
      </c>
      <c r="M5" s="87">
        <f t="shared" si="0"/>
        <v>229923800.653</v>
      </c>
    </row>
    <row r="6" spans="2:13">
      <c r="B6" s="123" t="s">
        <v>52</v>
      </c>
      <c r="C6" s="24">
        <v>12606907.050000001</v>
      </c>
      <c r="D6" s="24"/>
      <c r="E6" s="24">
        <v>2306536.35</v>
      </c>
      <c r="F6" s="24">
        <v>31452586.399999999</v>
      </c>
      <c r="G6" s="24"/>
      <c r="H6" s="24"/>
      <c r="I6" s="24">
        <v>66602802.889999993</v>
      </c>
      <c r="J6" s="24"/>
      <c r="K6" s="24">
        <v>9806132.709999999</v>
      </c>
      <c r="L6" s="24">
        <v>12696969.050000001</v>
      </c>
      <c r="M6" s="87">
        <f t="shared" si="0"/>
        <v>135471934.44999999</v>
      </c>
    </row>
    <row r="7" spans="2:13">
      <c r="B7" s="123" t="s">
        <v>10</v>
      </c>
      <c r="C7" s="24">
        <v>6848801.2699999996</v>
      </c>
      <c r="D7" s="24"/>
      <c r="E7" s="24">
        <v>16881582.490000002</v>
      </c>
      <c r="F7" s="24"/>
      <c r="G7" s="24"/>
      <c r="H7" s="24"/>
      <c r="I7" s="24">
        <v>42114216.200000003</v>
      </c>
      <c r="J7" s="24">
        <v>21316819.899999999</v>
      </c>
      <c r="K7" s="24">
        <v>8680575.9299999997</v>
      </c>
      <c r="L7" s="24">
        <v>25696405.460000001</v>
      </c>
      <c r="M7" s="87">
        <f t="shared" si="0"/>
        <v>121538401.25000003</v>
      </c>
    </row>
    <row r="8" spans="2:13">
      <c r="B8" s="123" t="s">
        <v>15</v>
      </c>
      <c r="C8" s="24"/>
      <c r="D8" s="24">
        <v>2153186</v>
      </c>
      <c r="E8" s="24">
        <v>3723802.5</v>
      </c>
      <c r="F8" s="24"/>
      <c r="G8" s="24"/>
      <c r="H8" s="24"/>
      <c r="I8" s="24">
        <v>8825138.7899999991</v>
      </c>
      <c r="J8" s="24">
        <v>574355</v>
      </c>
      <c r="K8" s="24">
        <v>5018723.4000000004</v>
      </c>
      <c r="L8" s="24">
        <v>49977460.999999993</v>
      </c>
      <c r="M8" s="87">
        <f t="shared" si="0"/>
        <v>70272666.689999998</v>
      </c>
    </row>
    <row r="9" spans="2:13">
      <c r="B9" s="123" t="s">
        <v>12</v>
      </c>
      <c r="C9" s="24">
        <v>19666002.390000001</v>
      </c>
      <c r="D9" s="24">
        <v>2359500</v>
      </c>
      <c r="E9" s="24">
        <v>34354255.199999996</v>
      </c>
      <c r="F9" s="24">
        <v>1795781</v>
      </c>
      <c r="G9" s="24">
        <v>12171043.17</v>
      </c>
      <c r="H9" s="24">
        <v>6797167.4199999999</v>
      </c>
      <c r="I9" s="24">
        <v>89106176.910000011</v>
      </c>
      <c r="J9" s="24">
        <v>22277273.929999996</v>
      </c>
      <c r="K9" s="24">
        <v>16391476.440000001</v>
      </c>
      <c r="L9" s="24">
        <v>78507547.620000005</v>
      </c>
      <c r="M9" s="87">
        <f t="shared" si="0"/>
        <v>283426224.08000004</v>
      </c>
    </row>
    <row r="10" spans="2:13">
      <c r="B10" s="123" t="s">
        <v>13</v>
      </c>
      <c r="C10" s="24"/>
      <c r="D10" s="24">
        <v>2735829</v>
      </c>
      <c r="E10" s="24">
        <v>4686807.18</v>
      </c>
      <c r="F10" s="24">
        <v>1497469</v>
      </c>
      <c r="G10" s="24"/>
      <c r="H10" s="24">
        <v>8356055.2899999991</v>
      </c>
      <c r="I10" s="24">
        <v>8822406.1600000001</v>
      </c>
      <c r="J10" s="24"/>
      <c r="K10" s="24">
        <v>15443400.66</v>
      </c>
      <c r="L10" s="24">
        <v>35378546.700000003</v>
      </c>
      <c r="M10" s="87">
        <f t="shared" si="0"/>
        <v>76920513.99000001</v>
      </c>
    </row>
    <row r="11" spans="2:13">
      <c r="B11" s="123" t="s">
        <v>5</v>
      </c>
      <c r="C11" s="24"/>
      <c r="D11" s="24">
        <v>2835590</v>
      </c>
      <c r="E11" s="24">
        <v>15062913</v>
      </c>
      <c r="F11" s="24"/>
      <c r="G11" s="24"/>
      <c r="H11" s="24"/>
      <c r="I11" s="24">
        <v>1996863.62</v>
      </c>
      <c r="J11" s="24"/>
      <c r="K11" s="24">
        <v>2596156.4</v>
      </c>
      <c r="L11" s="24">
        <v>18760409.669999998</v>
      </c>
      <c r="M11" s="87">
        <f t="shared" si="0"/>
        <v>41251932.689999998</v>
      </c>
    </row>
    <row r="12" spans="2:13">
      <c r="B12" s="123" t="s">
        <v>11</v>
      </c>
      <c r="C12" s="24">
        <v>54713943.109999999</v>
      </c>
      <c r="D12" s="24"/>
      <c r="E12" s="24">
        <v>2354850</v>
      </c>
      <c r="F12" s="24">
        <v>57453268.320000008</v>
      </c>
      <c r="G12" s="24">
        <v>18182075.100000001</v>
      </c>
      <c r="H12" s="24">
        <v>5148454.28</v>
      </c>
      <c r="I12" s="24">
        <v>63291618</v>
      </c>
      <c r="J12" s="24">
        <v>22611536.350000001</v>
      </c>
      <c r="K12" s="24">
        <v>61627192.369999997</v>
      </c>
      <c r="L12" s="24">
        <v>80221135.739999995</v>
      </c>
      <c r="M12" s="87">
        <f t="shared" si="0"/>
        <v>365604073.26999998</v>
      </c>
    </row>
    <row r="13" spans="2:13">
      <c r="B13" s="123" t="s">
        <v>14</v>
      </c>
      <c r="C13" s="24">
        <v>1276055</v>
      </c>
      <c r="D13" s="24"/>
      <c r="E13" s="24">
        <v>16995789.369999997</v>
      </c>
      <c r="F13" s="24"/>
      <c r="G13" s="24">
        <v>2057180.6</v>
      </c>
      <c r="H13" s="24"/>
      <c r="I13" s="24">
        <v>5076917</v>
      </c>
      <c r="J13" s="24">
        <v>2571172</v>
      </c>
      <c r="K13" s="24"/>
      <c r="L13" s="24">
        <v>52887569.530000001</v>
      </c>
      <c r="M13" s="87">
        <f t="shared" si="0"/>
        <v>80864683.5</v>
      </c>
    </row>
    <row r="14" spans="2:13" ht="15.75" thickBot="1">
      <c r="B14" s="116" t="s">
        <v>62</v>
      </c>
      <c r="C14" s="117">
        <f>SUM(C4:C13)</f>
        <v>107351815.98</v>
      </c>
      <c r="D14" s="117">
        <f t="shared" ref="D14:M14" si="1">SUM(D4:D13)</f>
        <v>10084105</v>
      </c>
      <c r="E14" s="117">
        <f t="shared" si="1"/>
        <v>108497378.99000001</v>
      </c>
      <c r="F14" s="117">
        <f t="shared" si="1"/>
        <v>148178401.23000002</v>
      </c>
      <c r="G14" s="117">
        <f t="shared" si="1"/>
        <v>48270544.910000004</v>
      </c>
      <c r="H14" s="117">
        <f t="shared" si="1"/>
        <v>30563731.490000002</v>
      </c>
      <c r="I14" s="117">
        <f t="shared" si="1"/>
        <v>352470542.59299999</v>
      </c>
      <c r="J14" s="117">
        <f t="shared" si="1"/>
        <v>74379607.419999987</v>
      </c>
      <c r="K14" s="117">
        <f t="shared" si="1"/>
        <v>130372527.96000001</v>
      </c>
      <c r="L14" s="117">
        <f t="shared" si="1"/>
        <v>441617249.12</v>
      </c>
      <c r="M14" s="118">
        <f t="shared" si="1"/>
        <v>1451785904.6930001</v>
      </c>
    </row>
    <row r="15" spans="2:13">
      <c r="C15" s="9">
        <f t="shared" ref="C15:M15" si="2">C14/$M$14</f>
        <v>7.3944660595600023E-2</v>
      </c>
      <c r="D15" s="9">
        <f t="shared" si="2"/>
        <v>6.9460000730151884E-3</v>
      </c>
      <c r="E15" s="9">
        <f t="shared" si="2"/>
        <v>7.4733732184115165E-2</v>
      </c>
      <c r="F15" s="9">
        <f t="shared" si="2"/>
        <v>0.10206629004387142</v>
      </c>
      <c r="G15" s="9">
        <f t="shared" si="2"/>
        <v>3.3249079464101473E-2</v>
      </c>
      <c r="H15" s="9">
        <f t="shared" si="2"/>
        <v>2.1052506014282539E-2</v>
      </c>
      <c r="I15" s="12">
        <f t="shared" si="2"/>
        <v>0.242784105737364</v>
      </c>
      <c r="J15" s="9">
        <f t="shared" si="2"/>
        <v>5.1233179203326519E-2</v>
      </c>
      <c r="K15" s="9">
        <f t="shared" si="2"/>
        <v>8.9801483495990445E-2</v>
      </c>
      <c r="L15" s="12">
        <f t="shared" si="2"/>
        <v>0.30418896318833322</v>
      </c>
      <c r="M15" s="9">
        <f t="shared" si="2"/>
        <v>1</v>
      </c>
    </row>
    <row r="18" spans="2:13">
      <c r="B18" s="29" t="s">
        <v>430</v>
      </c>
      <c r="C18" s="40" t="s">
        <v>453</v>
      </c>
      <c r="D18" s="40" t="s">
        <v>1522</v>
      </c>
      <c r="E18" s="40" t="s">
        <v>454</v>
      </c>
      <c r="F18" s="40" t="s">
        <v>455</v>
      </c>
      <c r="G18" s="40" t="s">
        <v>1523</v>
      </c>
      <c r="H18" s="40" t="s">
        <v>456</v>
      </c>
      <c r="I18" s="40" t="s">
        <v>457</v>
      </c>
      <c r="J18" s="40" t="s">
        <v>458</v>
      </c>
      <c r="K18" s="40" t="s">
        <v>459</v>
      </c>
      <c r="L18" s="40" t="s">
        <v>460</v>
      </c>
      <c r="M18" s="40" t="s">
        <v>434</v>
      </c>
    </row>
    <row r="19" spans="2:13" ht="28.5">
      <c r="B19" s="33" t="s">
        <v>433</v>
      </c>
      <c r="C19">
        <f>C5+C8+C9+C6+C13</f>
        <v>41406282.200000003</v>
      </c>
      <c r="D19">
        <f t="shared" ref="D19:M19" si="3">D5+D8+D9+D6+D13</f>
        <v>4512686</v>
      </c>
      <c r="E19">
        <f t="shared" si="3"/>
        <v>62361390.319999993</v>
      </c>
      <c r="F19">
        <f t="shared" si="3"/>
        <v>89227663.909999996</v>
      </c>
      <c r="G19">
        <f t="shared" si="3"/>
        <v>30088469.810000002</v>
      </c>
      <c r="H19">
        <f t="shared" si="3"/>
        <v>17059221.920000002</v>
      </c>
      <c r="I19">
        <f t="shared" si="3"/>
        <v>230665084.833</v>
      </c>
      <c r="J19">
        <f t="shared" si="3"/>
        <v>25422800.929999996</v>
      </c>
      <c r="K19">
        <f t="shared" si="3"/>
        <v>37939419.640000001</v>
      </c>
      <c r="L19">
        <f t="shared" si="3"/>
        <v>261276289.81</v>
      </c>
      <c r="M19">
        <f t="shared" si="3"/>
        <v>799959309.37300014</v>
      </c>
    </row>
    <row r="20" spans="2:13" ht="28.5">
      <c r="B20" s="33" t="s">
        <v>461</v>
      </c>
      <c r="C20">
        <f>C4+C7+C10+C11+C12</f>
        <v>65945533.780000001</v>
      </c>
      <c r="D20">
        <f t="shared" ref="D20:M20" si="4">D4+D7+D10+D11+D12</f>
        <v>5571419</v>
      </c>
      <c r="E20">
        <f t="shared" si="4"/>
        <v>46135988.670000002</v>
      </c>
      <c r="F20">
        <f t="shared" si="4"/>
        <v>58950737.320000008</v>
      </c>
      <c r="G20">
        <f t="shared" si="4"/>
        <v>18182075.100000001</v>
      </c>
      <c r="H20">
        <f t="shared" si="4"/>
        <v>13504509.57</v>
      </c>
      <c r="I20">
        <f t="shared" si="4"/>
        <v>121805457.75999999</v>
      </c>
      <c r="J20">
        <f t="shared" si="4"/>
        <v>48956806.490000002</v>
      </c>
      <c r="K20">
        <f t="shared" si="4"/>
        <v>92433108.319999993</v>
      </c>
      <c r="L20">
        <f t="shared" si="4"/>
        <v>180340959.31</v>
      </c>
      <c r="M20">
        <f t="shared" si="4"/>
        <v>651826595.32000005</v>
      </c>
    </row>
    <row r="21" spans="2:13">
      <c r="B21" s="32" t="s">
        <v>434</v>
      </c>
      <c r="C21">
        <f>SUM(C19:C20)</f>
        <v>107351815.98</v>
      </c>
      <c r="D21">
        <f t="shared" ref="D21:M21" si="5">SUM(D19:D20)</f>
        <v>10084105</v>
      </c>
      <c r="E21">
        <f t="shared" si="5"/>
        <v>108497378.98999999</v>
      </c>
      <c r="F21">
        <f t="shared" si="5"/>
        <v>148178401.23000002</v>
      </c>
      <c r="G21">
        <f t="shared" si="5"/>
        <v>48270544.910000004</v>
      </c>
      <c r="H21">
        <f t="shared" si="5"/>
        <v>30563731.490000002</v>
      </c>
      <c r="I21">
        <f t="shared" si="5"/>
        <v>352470542.59299999</v>
      </c>
      <c r="J21">
        <f t="shared" si="5"/>
        <v>74379607.420000002</v>
      </c>
      <c r="K21">
        <f t="shared" si="5"/>
        <v>130372527.95999999</v>
      </c>
      <c r="L21">
        <f t="shared" si="5"/>
        <v>441617249.12</v>
      </c>
      <c r="M21">
        <f t="shared" si="5"/>
        <v>1451785904.6930003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L22"/>
  <sheetViews>
    <sheetView workbookViewId="0">
      <selection activeCell="B2" sqref="B2"/>
    </sheetView>
  </sheetViews>
  <sheetFormatPr defaultColWidth="13.85546875" defaultRowHeight="15"/>
  <cols>
    <col min="1" max="1" width="2.5703125" style="3" customWidth="1"/>
    <col min="2" max="16384" width="13.85546875" style="3"/>
  </cols>
  <sheetData>
    <row r="2" spans="2:12" customFormat="1" ht="15.75" thickBot="1">
      <c r="B2" s="210" t="s">
        <v>1582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>
      <c r="B3" s="120" t="s">
        <v>63</v>
      </c>
      <c r="C3" s="121" t="s">
        <v>83</v>
      </c>
      <c r="D3" s="121" t="s">
        <v>107</v>
      </c>
      <c r="E3" s="121" t="s">
        <v>36</v>
      </c>
      <c r="F3" s="121" t="s">
        <v>9</v>
      </c>
      <c r="G3" s="121" t="s">
        <v>89</v>
      </c>
      <c r="H3" s="122" t="s">
        <v>62</v>
      </c>
    </row>
    <row r="4" spans="2:12">
      <c r="B4" s="123" t="s">
        <v>6</v>
      </c>
      <c r="C4" s="24">
        <v>6</v>
      </c>
      <c r="D4" s="24"/>
      <c r="E4" s="24">
        <v>4</v>
      </c>
      <c r="F4" s="24">
        <v>23</v>
      </c>
      <c r="G4" s="24"/>
      <c r="H4" s="87">
        <f>SUM(C4:G4)</f>
        <v>33</v>
      </c>
    </row>
    <row r="5" spans="2:12">
      <c r="B5" s="123" t="s">
        <v>51</v>
      </c>
      <c r="C5" s="24">
        <v>3</v>
      </c>
      <c r="D5" s="24">
        <v>2</v>
      </c>
      <c r="E5" s="24">
        <v>12</v>
      </c>
      <c r="F5" s="24">
        <v>31</v>
      </c>
      <c r="G5" s="24">
        <v>3</v>
      </c>
      <c r="H5" s="87">
        <f t="shared" ref="H5:H13" si="0">SUM(C5:G5)</f>
        <v>51</v>
      </c>
    </row>
    <row r="6" spans="2:12">
      <c r="B6" s="123" t="s">
        <v>52</v>
      </c>
      <c r="C6" s="24">
        <v>9</v>
      </c>
      <c r="D6" s="24"/>
      <c r="E6" s="24">
        <v>7</v>
      </c>
      <c r="F6" s="24">
        <v>25</v>
      </c>
      <c r="G6" s="24">
        <v>1</v>
      </c>
      <c r="H6" s="87">
        <f t="shared" si="0"/>
        <v>42</v>
      </c>
    </row>
    <row r="7" spans="2:12">
      <c r="B7" s="123" t="s">
        <v>10</v>
      </c>
      <c r="C7" s="24">
        <v>13</v>
      </c>
      <c r="D7" s="24"/>
      <c r="E7" s="24">
        <v>6</v>
      </c>
      <c r="F7" s="24">
        <v>21</v>
      </c>
      <c r="G7" s="24">
        <v>1</v>
      </c>
      <c r="H7" s="87">
        <f t="shared" si="0"/>
        <v>41</v>
      </c>
    </row>
    <row r="8" spans="2:12">
      <c r="B8" s="123" t="s">
        <v>15</v>
      </c>
      <c r="C8" s="24">
        <v>4</v>
      </c>
      <c r="D8" s="24">
        <v>1</v>
      </c>
      <c r="E8" s="24">
        <v>1</v>
      </c>
      <c r="F8" s="24">
        <v>34</v>
      </c>
      <c r="G8" s="24"/>
      <c r="H8" s="87">
        <f t="shared" si="0"/>
        <v>40</v>
      </c>
    </row>
    <row r="9" spans="2:12">
      <c r="B9" s="123" t="s">
        <v>12</v>
      </c>
      <c r="C9" s="24">
        <v>13</v>
      </c>
      <c r="D9" s="24">
        <v>4</v>
      </c>
      <c r="E9" s="24">
        <v>14</v>
      </c>
      <c r="F9" s="24">
        <v>47</v>
      </c>
      <c r="G9" s="24">
        <v>3</v>
      </c>
      <c r="H9" s="87">
        <f t="shared" si="0"/>
        <v>81</v>
      </c>
    </row>
    <row r="10" spans="2:12">
      <c r="B10" s="123" t="s">
        <v>13</v>
      </c>
      <c r="C10" s="24">
        <v>6</v>
      </c>
      <c r="D10" s="24">
        <v>5</v>
      </c>
      <c r="E10" s="24">
        <v>5</v>
      </c>
      <c r="F10" s="24">
        <v>37</v>
      </c>
      <c r="G10" s="24"/>
      <c r="H10" s="87">
        <f t="shared" si="0"/>
        <v>53</v>
      </c>
    </row>
    <row r="11" spans="2:12">
      <c r="B11" s="123" t="s">
        <v>5</v>
      </c>
      <c r="C11" s="24"/>
      <c r="D11" s="24">
        <v>1</v>
      </c>
      <c r="E11" s="24">
        <v>3</v>
      </c>
      <c r="F11" s="24">
        <v>34</v>
      </c>
      <c r="G11" s="24"/>
      <c r="H11" s="87">
        <f t="shared" si="0"/>
        <v>38</v>
      </c>
    </row>
    <row r="12" spans="2:12">
      <c r="B12" s="123" t="s">
        <v>11</v>
      </c>
      <c r="C12" s="24">
        <v>5</v>
      </c>
      <c r="D12" s="24">
        <v>1</v>
      </c>
      <c r="E12" s="24">
        <v>29</v>
      </c>
      <c r="F12" s="24">
        <v>49</v>
      </c>
      <c r="G12" s="24">
        <v>1</v>
      </c>
      <c r="H12" s="87">
        <f t="shared" si="0"/>
        <v>85</v>
      </c>
    </row>
    <row r="13" spans="2:12">
      <c r="B13" s="123" t="s">
        <v>14</v>
      </c>
      <c r="C13" s="24">
        <v>3</v>
      </c>
      <c r="D13" s="24">
        <v>2</v>
      </c>
      <c r="E13" s="24">
        <v>2</v>
      </c>
      <c r="F13" s="24">
        <v>36</v>
      </c>
      <c r="G13" s="24"/>
      <c r="H13" s="87">
        <f t="shared" si="0"/>
        <v>43</v>
      </c>
    </row>
    <row r="14" spans="2:12" ht="15.75" thickBot="1">
      <c r="B14" s="116" t="s">
        <v>62</v>
      </c>
      <c r="C14" s="117">
        <f t="shared" ref="C14:H14" si="1">SUM(C4:C13)</f>
        <v>62</v>
      </c>
      <c r="D14" s="117">
        <f t="shared" si="1"/>
        <v>16</v>
      </c>
      <c r="E14" s="117">
        <f t="shared" si="1"/>
        <v>83</v>
      </c>
      <c r="F14" s="117">
        <f t="shared" si="1"/>
        <v>337</v>
      </c>
      <c r="G14" s="117">
        <f t="shared" si="1"/>
        <v>9</v>
      </c>
      <c r="H14" s="118">
        <f t="shared" si="1"/>
        <v>507</v>
      </c>
    </row>
    <row r="15" spans="2:12">
      <c r="C15" s="9">
        <f t="shared" ref="C15:H15" si="2">C14/$H$14</f>
        <v>0.1222879684418146</v>
      </c>
      <c r="D15" s="9">
        <f t="shared" si="2"/>
        <v>3.1558185404339252E-2</v>
      </c>
      <c r="E15" s="9">
        <f t="shared" si="2"/>
        <v>0.16370808678500987</v>
      </c>
      <c r="F15" s="12">
        <f t="shared" si="2"/>
        <v>0.66469428007889542</v>
      </c>
      <c r="G15" s="9">
        <f t="shared" si="2"/>
        <v>1.7751479289940829E-2</v>
      </c>
      <c r="H15" s="9">
        <f t="shared" si="2"/>
        <v>1</v>
      </c>
    </row>
    <row r="19" spans="2:7">
      <c r="B19" s="29" t="s">
        <v>430</v>
      </c>
      <c r="C19" s="40" t="s">
        <v>462</v>
      </c>
      <c r="D19" s="40" t="s">
        <v>463</v>
      </c>
      <c r="E19" s="40" t="s">
        <v>464</v>
      </c>
      <c r="F19" s="40" t="s">
        <v>465</v>
      </c>
      <c r="G19" s="40" t="s">
        <v>466</v>
      </c>
    </row>
    <row r="20" spans="2:7">
      <c r="B20" s="33" t="s">
        <v>433</v>
      </c>
      <c r="C20">
        <f>C5+C8+C9+C6+C13</f>
        <v>32</v>
      </c>
      <c r="D20">
        <f>D5+D8+D9+D6+D13</f>
        <v>9</v>
      </c>
      <c r="E20">
        <f>E5+E8+E9+E6+E13</f>
        <v>36</v>
      </c>
      <c r="F20">
        <f>F5+F8+F9+F6+F13</f>
        <v>173</v>
      </c>
      <c r="G20">
        <f>G5+G8+G9+G6+G13</f>
        <v>7</v>
      </c>
    </row>
    <row r="21" spans="2:7">
      <c r="B21" s="33" t="s">
        <v>461</v>
      </c>
      <c r="C21">
        <f>C4+C7+C10+C11+C12</f>
        <v>30</v>
      </c>
      <c r="D21">
        <f>D4+D7+D10+D11+D12</f>
        <v>7</v>
      </c>
      <c r="E21">
        <f>E4+E7+E10+E11+E12</f>
        <v>47</v>
      </c>
      <c r="F21">
        <f>F4+F7+F10+F11+F12</f>
        <v>164</v>
      </c>
      <c r="G21">
        <f>G4+G7+G10+G11+G12</f>
        <v>2</v>
      </c>
    </row>
    <row r="22" spans="2:7">
      <c r="B22" s="2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H29"/>
  <sheetViews>
    <sheetView workbookViewId="0">
      <selection activeCell="B2" sqref="B2"/>
    </sheetView>
  </sheetViews>
  <sheetFormatPr defaultColWidth="13.85546875" defaultRowHeight="15"/>
  <cols>
    <col min="1" max="1" width="3" style="3" customWidth="1"/>
    <col min="2" max="2" width="13.85546875" style="3"/>
    <col min="3" max="3" width="12.140625" style="3" bestFit="1" customWidth="1"/>
    <col min="4" max="4" width="12" style="3" bestFit="1" customWidth="1"/>
    <col min="5" max="5" width="10.42578125" style="3" bestFit="1" customWidth="1"/>
    <col min="6" max="7" width="12" style="3" bestFit="1" customWidth="1"/>
    <col min="8" max="16384" width="13.85546875" style="3"/>
  </cols>
  <sheetData>
    <row r="1" spans="2:8">
      <c r="H1" s="3">
        <v>1000000</v>
      </c>
    </row>
    <row r="2" spans="2:8">
      <c r="B2" s="210" t="s">
        <v>1581</v>
      </c>
    </row>
    <row r="3" spans="2:8">
      <c r="B3" s="6" t="s">
        <v>63</v>
      </c>
      <c r="C3" s="84" t="s">
        <v>83</v>
      </c>
      <c r="D3" s="84" t="s">
        <v>107</v>
      </c>
      <c r="E3" s="84" t="s">
        <v>36</v>
      </c>
      <c r="F3" s="84" t="s">
        <v>9</v>
      </c>
      <c r="G3" s="84" t="s">
        <v>89</v>
      </c>
      <c r="H3" s="17" t="s">
        <v>62</v>
      </c>
    </row>
    <row r="4" spans="2:8">
      <c r="B4" s="1" t="s">
        <v>6</v>
      </c>
      <c r="C4" s="24">
        <v>10594968.640000001</v>
      </c>
      <c r="D4" s="24"/>
      <c r="E4" s="24">
        <v>6768355.1399999997</v>
      </c>
      <c r="F4" s="24">
        <v>29148350.340000007</v>
      </c>
      <c r="G4" s="24"/>
      <c r="H4" s="2">
        <f>SUM(C4:G4)</f>
        <v>46511674.120000005</v>
      </c>
    </row>
    <row r="5" spans="2:8">
      <c r="B5" s="1" t="s">
        <v>51</v>
      </c>
      <c r="C5" s="24">
        <v>9139513.8399999999</v>
      </c>
      <c r="D5" s="24">
        <v>7239749.4399999995</v>
      </c>
      <c r="E5" s="24">
        <v>83323592.739999995</v>
      </c>
      <c r="F5" s="24">
        <v>67811244.329999998</v>
      </c>
      <c r="G5" s="24">
        <v>62409700.302999996</v>
      </c>
      <c r="H5" s="2">
        <f t="shared" ref="H5:H13" si="0">SUM(C5:G5)</f>
        <v>229923800.653</v>
      </c>
    </row>
    <row r="6" spans="2:8">
      <c r="B6" s="1" t="s">
        <v>52</v>
      </c>
      <c r="C6" s="24">
        <v>25941635.120000005</v>
      </c>
      <c r="D6" s="24"/>
      <c r="E6" s="24">
        <v>47507307.019999996</v>
      </c>
      <c r="F6" s="24">
        <v>32585907.5</v>
      </c>
      <c r="G6" s="24">
        <v>29437084.809999999</v>
      </c>
      <c r="H6" s="2">
        <f t="shared" si="0"/>
        <v>135471934.44999999</v>
      </c>
    </row>
    <row r="7" spans="2:8">
      <c r="B7" s="1" t="s">
        <v>10</v>
      </c>
      <c r="C7" s="24">
        <v>28393125.609999999</v>
      </c>
      <c r="D7" s="24"/>
      <c r="E7" s="24">
        <v>25536810.93</v>
      </c>
      <c r="F7" s="24">
        <v>37696474.310000002</v>
      </c>
      <c r="G7" s="24">
        <v>29911990.399999999</v>
      </c>
      <c r="H7" s="2">
        <f t="shared" si="0"/>
        <v>121538401.25</v>
      </c>
    </row>
    <row r="8" spans="2:8">
      <c r="B8" s="1" t="s">
        <v>15</v>
      </c>
      <c r="C8" s="24">
        <v>5866073.75</v>
      </c>
      <c r="D8" s="24">
        <v>1788819.05</v>
      </c>
      <c r="E8" s="24">
        <v>1098936</v>
      </c>
      <c r="F8" s="24">
        <v>61518837.889999993</v>
      </c>
      <c r="G8" s="24"/>
      <c r="H8" s="2">
        <f t="shared" si="0"/>
        <v>70272666.689999998</v>
      </c>
    </row>
    <row r="9" spans="2:8">
      <c r="B9" s="1" t="s">
        <v>12</v>
      </c>
      <c r="C9" s="24">
        <v>40505052.259999998</v>
      </c>
      <c r="D9" s="24">
        <v>19825076.240000002</v>
      </c>
      <c r="E9" s="24">
        <v>75161807.280000001</v>
      </c>
      <c r="F9" s="24">
        <v>83413259.189999998</v>
      </c>
      <c r="G9" s="24">
        <v>64521029.109999999</v>
      </c>
      <c r="H9" s="2">
        <f t="shared" si="0"/>
        <v>283426224.07999998</v>
      </c>
    </row>
    <row r="10" spans="2:8">
      <c r="B10" s="1" t="s">
        <v>13</v>
      </c>
      <c r="C10" s="24">
        <v>10851490.68</v>
      </c>
      <c r="D10" s="24">
        <v>9847264.5299999993</v>
      </c>
      <c r="E10" s="24">
        <v>9288926.4800000004</v>
      </c>
      <c r="F10" s="24">
        <v>46932832.299999997</v>
      </c>
      <c r="G10" s="24"/>
      <c r="H10" s="2">
        <f t="shared" si="0"/>
        <v>76920513.989999995</v>
      </c>
    </row>
    <row r="11" spans="2:8">
      <c r="B11" s="1" t="s">
        <v>5</v>
      </c>
      <c r="C11" s="24"/>
      <c r="D11" s="24">
        <v>1038015.62</v>
      </c>
      <c r="E11" s="24">
        <v>5449761</v>
      </c>
      <c r="F11" s="24">
        <v>34764156.07</v>
      </c>
      <c r="G11" s="24"/>
      <c r="H11" s="2">
        <f t="shared" si="0"/>
        <v>41251932.689999998</v>
      </c>
    </row>
    <row r="12" spans="2:8">
      <c r="B12" s="1" t="s">
        <v>11</v>
      </c>
      <c r="C12" s="24">
        <v>15907657.899999999</v>
      </c>
      <c r="D12" s="24">
        <v>27518820.949999999</v>
      </c>
      <c r="E12" s="24">
        <v>196849608.94999999</v>
      </c>
      <c r="F12" s="24">
        <v>95338611.889999986</v>
      </c>
      <c r="G12" s="24">
        <v>29989373.579999998</v>
      </c>
      <c r="H12" s="2">
        <f t="shared" si="0"/>
        <v>365604073.26999992</v>
      </c>
    </row>
    <row r="13" spans="2:8">
      <c r="B13" s="1" t="s">
        <v>14</v>
      </c>
      <c r="C13" s="24">
        <v>7258701.2999999998</v>
      </c>
      <c r="D13" s="24">
        <v>1640541.45</v>
      </c>
      <c r="E13" s="24">
        <v>5272103.5</v>
      </c>
      <c r="F13" s="24">
        <v>66693337.250000007</v>
      </c>
      <c r="G13" s="24"/>
      <c r="H13" s="2">
        <f t="shared" si="0"/>
        <v>80864683.5</v>
      </c>
    </row>
    <row r="14" spans="2:8">
      <c r="B14" s="7" t="s">
        <v>62</v>
      </c>
      <c r="C14" s="163">
        <f t="shared" ref="C14:H14" si="1">SUM(C4:C13)</f>
        <v>154458219.10000002</v>
      </c>
      <c r="D14" s="163">
        <f t="shared" si="1"/>
        <v>68898287.280000001</v>
      </c>
      <c r="E14" s="163">
        <f t="shared" si="1"/>
        <v>456257209.03999996</v>
      </c>
      <c r="F14" s="163">
        <f t="shared" si="1"/>
        <v>555903011.07000005</v>
      </c>
      <c r="G14" s="163">
        <f t="shared" si="1"/>
        <v>216269178.20299995</v>
      </c>
      <c r="H14" s="8">
        <f t="shared" si="1"/>
        <v>1451785904.6930001</v>
      </c>
    </row>
    <row r="15" spans="2:8">
      <c r="C15" s="9">
        <f t="shared" ref="C15:H15" si="2">C14/$H$14</f>
        <v>0.10639187128122884</v>
      </c>
      <c r="D15" s="9">
        <f t="shared" si="2"/>
        <v>4.745760863036446E-2</v>
      </c>
      <c r="E15" s="9">
        <f t="shared" si="2"/>
        <v>0.31427306709971248</v>
      </c>
      <c r="F15" s="12">
        <f>F14/$H$14</f>
        <v>0.38290977290315636</v>
      </c>
      <c r="G15" s="9">
        <f t="shared" si="2"/>
        <v>0.14896768008553782</v>
      </c>
      <c r="H15" s="9">
        <f t="shared" si="2"/>
        <v>1</v>
      </c>
    </row>
    <row r="16" spans="2:8">
      <c r="C16" s="228">
        <f>C14/$H$1</f>
        <v>154.45821910000004</v>
      </c>
      <c r="D16" s="228">
        <f>D14/$H$1</f>
        <v>68.898287280000005</v>
      </c>
      <c r="E16" s="228">
        <f>E14/$H$1</f>
        <v>456.25720903999996</v>
      </c>
      <c r="F16" s="228">
        <f>F14/$H$1</f>
        <v>555.90301107000005</v>
      </c>
      <c r="G16" s="228">
        <f>G14/$H$1</f>
        <v>216.26917820299994</v>
      </c>
    </row>
    <row r="18" spans="2:7">
      <c r="B18" s="29" t="s">
        <v>430</v>
      </c>
      <c r="C18" s="40" t="s">
        <v>462</v>
      </c>
      <c r="D18" s="40" t="s">
        <v>463</v>
      </c>
      <c r="E18" s="40" t="s">
        <v>464</v>
      </c>
      <c r="F18" s="40" t="s">
        <v>465</v>
      </c>
      <c r="G18" s="40" t="s">
        <v>466</v>
      </c>
    </row>
    <row r="19" spans="2:7">
      <c r="B19" s="33" t="s">
        <v>433</v>
      </c>
      <c r="C19">
        <f>C5+C8+C9+C6+C13</f>
        <v>88710976.269999996</v>
      </c>
      <c r="D19">
        <f>D5+D8+D9+D6+D13</f>
        <v>30494186.180000003</v>
      </c>
      <c r="E19">
        <f>E5+E8+E9+E6+E13</f>
        <v>212363746.53999996</v>
      </c>
      <c r="F19">
        <f>F5+F8+F9+F6+F13</f>
        <v>312022586.16000003</v>
      </c>
      <c r="G19">
        <f>G5+G8+G9+G6+G13</f>
        <v>156367814.22299999</v>
      </c>
    </row>
    <row r="20" spans="2:7">
      <c r="B20" s="33" t="s">
        <v>461</v>
      </c>
      <c r="C20">
        <f>C4+C7+C10+C11+C12</f>
        <v>65747242.829999998</v>
      </c>
      <c r="D20">
        <f>D4+D7+D10+D11+D12</f>
        <v>38404101.099999994</v>
      </c>
      <c r="E20">
        <f>E4+E7+E10+E11+E12</f>
        <v>243893462.5</v>
      </c>
      <c r="F20">
        <f>F4+F7+F10+F11+F12</f>
        <v>243880424.91</v>
      </c>
      <c r="G20">
        <f>G4+G7+G10+G11+G12</f>
        <v>59901363.979999997</v>
      </c>
    </row>
    <row r="21" spans="2:7">
      <c r="B21" s="3" t="s">
        <v>434</v>
      </c>
      <c r="C21" s="3">
        <f>SUM(C19:C20)</f>
        <v>154458219.09999999</v>
      </c>
      <c r="D21" s="3">
        <f>SUM(D19:D20)</f>
        <v>68898287.280000001</v>
      </c>
      <c r="E21" s="3">
        <f>SUM(E19:E20)</f>
        <v>456257209.03999996</v>
      </c>
      <c r="F21" s="3">
        <f>SUM(F19:F20)</f>
        <v>555903011.07000005</v>
      </c>
      <c r="G21" s="3">
        <f>SUM(G19:G20)</f>
        <v>216269178.20299998</v>
      </c>
    </row>
    <row r="29" spans="2:7" ht="14.25" customHeight="1"/>
  </sheetData>
  <pageMargins left="0.7" right="0.7" top="0.75" bottom="0.75" header="0.3" footer="0.3"/>
  <pageSetup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2:L22"/>
  <sheetViews>
    <sheetView workbookViewId="0">
      <selection activeCell="B2" sqref="B2"/>
    </sheetView>
  </sheetViews>
  <sheetFormatPr defaultRowHeight="15"/>
  <cols>
    <col min="1" max="1" width="3.42578125" customWidth="1"/>
    <col min="2" max="2" width="11.28515625" style="3" bestFit="1" customWidth="1"/>
    <col min="3" max="3" width="9.85546875" style="3" bestFit="1" customWidth="1"/>
    <col min="4" max="4" width="11.5703125" style="3" bestFit="1" customWidth="1"/>
    <col min="5" max="5" width="18" style="3" bestFit="1" customWidth="1"/>
    <col min="6" max="6" width="12" style="3" bestFit="1" customWidth="1"/>
    <col min="7" max="7" width="6.42578125" style="3" bestFit="1" customWidth="1"/>
    <col min="8" max="8" width="10.5703125" style="3" bestFit="1" customWidth="1"/>
    <col min="9" max="10" width="10.5703125" style="3" customWidth="1"/>
    <col min="11" max="11" width="9.85546875" style="3" bestFit="1" customWidth="1"/>
    <col min="12" max="12" width="12.5703125" style="3" bestFit="1" customWidth="1"/>
  </cols>
  <sheetData>
    <row r="2" spans="2:12">
      <c r="B2" s="210" t="s">
        <v>1578</v>
      </c>
    </row>
    <row r="3" spans="2:12" ht="45" customHeight="1">
      <c r="B3" s="344" t="s">
        <v>63</v>
      </c>
      <c r="C3" s="346" t="s">
        <v>1213</v>
      </c>
      <c r="D3" s="346"/>
      <c r="E3" s="346" t="s">
        <v>1227</v>
      </c>
      <c r="F3" s="346"/>
      <c r="G3" s="346" t="s">
        <v>1228</v>
      </c>
      <c r="H3" s="346"/>
      <c r="I3" s="346" t="s">
        <v>1229</v>
      </c>
      <c r="J3" s="346"/>
      <c r="K3" s="344" t="s">
        <v>74</v>
      </c>
      <c r="L3" s="344" t="s">
        <v>1230</v>
      </c>
    </row>
    <row r="4" spans="2:12" ht="30">
      <c r="B4" s="345"/>
      <c r="C4" s="255" t="s">
        <v>74</v>
      </c>
      <c r="D4" s="255" t="s">
        <v>1230</v>
      </c>
      <c r="E4" s="255" t="s">
        <v>74</v>
      </c>
      <c r="F4" s="255" t="s">
        <v>1230</v>
      </c>
      <c r="G4" s="255" t="s">
        <v>74</v>
      </c>
      <c r="H4" s="255" t="s">
        <v>1230</v>
      </c>
      <c r="I4" s="255" t="s">
        <v>74</v>
      </c>
      <c r="J4" s="255" t="s">
        <v>1230</v>
      </c>
      <c r="K4" s="345"/>
      <c r="L4" s="345"/>
    </row>
    <row r="5" spans="2:12">
      <c r="B5" s="1" t="s">
        <v>6</v>
      </c>
      <c r="C5" s="24">
        <v>5</v>
      </c>
      <c r="D5" s="24">
        <v>8795742.2399999984</v>
      </c>
      <c r="E5" s="24">
        <v>18</v>
      </c>
      <c r="F5" s="24">
        <v>28088540.340000004</v>
      </c>
      <c r="G5" s="24">
        <v>10</v>
      </c>
      <c r="H5" s="24">
        <v>9627391.540000001</v>
      </c>
      <c r="I5" s="24"/>
      <c r="J5" s="24"/>
      <c r="K5" s="2">
        <f>C5+E5+G5+I5</f>
        <v>33</v>
      </c>
      <c r="L5" s="2">
        <f>D5+F5+J35+H5+J5</f>
        <v>46511674.119999997</v>
      </c>
    </row>
    <row r="6" spans="2:12">
      <c r="B6" s="1" t="s">
        <v>51</v>
      </c>
      <c r="C6" s="24">
        <v>21</v>
      </c>
      <c r="D6" s="24">
        <v>136734447.773</v>
      </c>
      <c r="E6" s="24">
        <v>11</v>
      </c>
      <c r="F6" s="24">
        <v>54899167.539999999</v>
      </c>
      <c r="G6" s="24">
        <v>18</v>
      </c>
      <c r="H6" s="24">
        <v>34841492.800000004</v>
      </c>
      <c r="I6" s="24">
        <v>1</v>
      </c>
      <c r="J6" s="24">
        <v>3448692.54</v>
      </c>
      <c r="K6" s="2">
        <f t="shared" ref="K6:K14" si="0">C6+E6+G6+I6</f>
        <v>51</v>
      </c>
      <c r="L6" s="2">
        <f t="shared" ref="L6:L14" si="1">D6+F6+J36+H6+J6</f>
        <v>229923800.653</v>
      </c>
    </row>
    <row r="7" spans="2:12">
      <c r="B7" s="1" t="s">
        <v>52</v>
      </c>
      <c r="C7" s="24">
        <v>12</v>
      </c>
      <c r="D7" s="24">
        <v>69415310.229999989</v>
      </c>
      <c r="E7" s="24">
        <v>16</v>
      </c>
      <c r="F7" s="24">
        <v>51603126.929999985</v>
      </c>
      <c r="G7" s="24">
        <v>14</v>
      </c>
      <c r="H7" s="24">
        <v>14453497.289999999</v>
      </c>
      <c r="I7" s="24"/>
      <c r="J7" s="24"/>
      <c r="K7" s="2">
        <f t="shared" si="0"/>
        <v>42</v>
      </c>
      <c r="L7" s="2">
        <f t="shared" si="1"/>
        <v>135471934.44999996</v>
      </c>
    </row>
    <row r="8" spans="2:12">
      <c r="B8" s="1" t="s">
        <v>10</v>
      </c>
      <c r="C8" s="24">
        <v>12</v>
      </c>
      <c r="D8" s="24">
        <v>63443997.339999996</v>
      </c>
      <c r="E8" s="24">
        <v>13</v>
      </c>
      <c r="F8" s="24">
        <v>36185732.859999999</v>
      </c>
      <c r="G8" s="24">
        <v>16</v>
      </c>
      <c r="H8" s="24">
        <v>21908671.050000001</v>
      </c>
      <c r="I8" s="24"/>
      <c r="J8" s="24"/>
      <c r="K8" s="2">
        <f t="shared" si="0"/>
        <v>41</v>
      </c>
      <c r="L8" s="2">
        <f t="shared" si="1"/>
        <v>121538401.24999999</v>
      </c>
    </row>
    <row r="9" spans="2:12">
      <c r="B9" s="1" t="s">
        <v>15</v>
      </c>
      <c r="C9" s="24">
        <v>1</v>
      </c>
      <c r="D9" s="24">
        <v>1788819.05</v>
      </c>
      <c r="E9" s="24">
        <v>25</v>
      </c>
      <c r="F9" s="24">
        <v>59566452.259999983</v>
      </c>
      <c r="G9" s="24">
        <v>14</v>
      </c>
      <c r="H9" s="24">
        <v>8917395.3800000008</v>
      </c>
      <c r="I9" s="24"/>
      <c r="J9" s="24"/>
      <c r="K9" s="2">
        <f t="shared" si="0"/>
        <v>40</v>
      </c>
      <c r="L9" s="2">
        <f t="shared" si="1"/>
        <v>70272666.689999983</v>
      </c>
    </row>
    <row r="10" spans="2:12">
      <c r="B10" s="1" t="s">
        <v>12</v>
      </c>
      <c r="C10" s="24">
        <v>31</v>
      </c>
      <c r="D10" s="24">
        <v>187623527.13000003</v>
      </c>
      <c r="E10" s="24">
        <v>23</v>
      </c>
      <c r="F10" s="24">
        <v>68933804.960000008</v>
      </c>
      <c r="G10" s="24">
        <v>27</v>
      </c>
      <c r="H10" s="24">
        <v>26868891.989999998</v>
      </c>
      <c r="I10" s="24"/>
      <c r="J10" s="24"/>
      <c r="K10" s="2">
        <f t="shared" si="0"/>
        <v>81</v>
      </c>
      <c r="L10" s="2">
        <f t="shared" si="1"/>
        <v>283426224.08000004</v>
      </c>
    </row>
    <row r="11" spans="2:12">
      <c r="B11" s="1" t="s">
        <v>13</v>
      </c>
      <c r="C11" s="24">
        <v>9</v>
      </c>
      <c r="D11" s="24">
        <v>15216054.950000001</v>
      </c>
      <c r="E11" s="24">
        <v>19</v>
      </c>
      <c r="F11" s="24">
        <v>39760759.600000001</v>
      </c>
      <c r="G11" s="24">
        <v>25</v>
      </c>
      <c r="H11" s="24">
        <v>21943699.440000001</v>
      </c>
      <c r="I11" s="24"/>
      <c r="J11" s="24"/>
      <c r="K11" s="2">
        <f t="shared" si="0"/>
        <v>53</v>
      </c>
      <c r="L11" s="2">
        <f t="shared" si="1"/>
        <v>76920513.99000001</v>
      </c>
    </row>
    <row r="12" spans="2:12">
      <c r="B12" s="1" t="s">
        <v>5</v>
      </c>
      <c r="C12" s="24">
        <v>4</v>
      </c>
      <c r="D12" s="24">
        <v>6177820.2699999996</v>
      </c>
      <c r="E12" s="24">
        <v>11</v>
      </c>
      <c r="F12" s="24">
        <v>20930139.41</v>
      </c>
      <c r="G12" s="24">
        <v>23</v>
      </c>
      <c r="H12" s="24">
        <v>14143973.01</v>
      </c>
      <c r="I12" s="24"/>
      <c r="J12" s="24"/>
      <c r="K12" s="2">
        <f t="shared" si="0"/>
        <v>38</v>
      </c>
      <c r="L12" s="2">
        <f t="shared" si="1"/>
        <v>41251932.689999998</v>
      </c>
    </row>
    <row r="13" spans="2:12">
      <c r="B13" s="1" t="s">
        <v>11</v>
      </c>
      <c r="C13" s="24">
        <v>39</v>
      </c>
      <c r="D13" s="24">
        <v>245865571.74000004</v>
      </c>
      <c r="E13" s="24">
        <v>21</v>
      </c>
      <c r="F13" s="24">
        <v>76651658.209999993</v>
      </c>
      <c r="G13" s="24">
        <v>24</v>
      </c>
      <c r="H13" s="24">
        <v>15568022.369999999</v>
      </c>
      <c r="I13" s="24">
        <v>1</v>
      </c>
      <c r="J13" s="24">
        <v>27518820.949999999</v>
      </c>
      <c r="K13" s="2">
        <f t="shared" si="0"/>
        <v>85</v>
      </c>
      <c r="L13" s="2">
        <f t="shared" si="1"/>
        <v>365604073.27000004</v>
      </c>
    </row>
    <row r="14" spans="2:12">
      <c r="B14" s="1" t="s">
        <v>14</v>
      </c>
      <c r="C14" s="24">
        <v>6</v>
      </c>
      <c r="D14" s="24">
        <v>15659375.209999999</v>
      </c>
      <c r="E14" s="24">
        <v>19</v>
      </c>
      <c r="F14" s="24">
        <v>47922722.159999989</v>
      </c>
      <c r="G14" s="24">
        <v>18</v>
      </c>
      <c r="H14" s="24">
        <v>17282586.129999999</v>
      </c>
      <c r="I14" s="24"/>
      <c r="J14" s="24"/>
      <c r="K14" s="2">
        <f t="shared" si="0"/>
        <v>43</v>
      </c>
      <c r="L14" s="2">
        <f t="shared" si="1"/>
        <v>80864683.499999985</v>
      </c>
    </row>
    <row r="15" spans="2:12" s="37" customFormat="1">
      <c r="B15" s="35" t="s">
        <v>62</v>
      </c>
      <c r="C15" s="162">
        <f t="shared" ref="C15:L15" si="2">SUM(C5:C14)</f>
        <v>140</v>
      </c>
      <c r="D15" s="162">
        <f t="shared" si="2"/>
        <v>750720665.93300009</v>
      </c>
      <c r="E15" s="162">
        <f t="shared" si="2"/>
        <v>176</v>
      </c>
      <c r="F15" s="162">
        <f t="shared" si="2"/>
        <v>484542104.26999998</v>
      </c>
      <c r="G15" s="162">
        <f t="shared" si="2"/>
        <v>189</v>
      </c>
      <c r="H15" s="162">
        <f t="shared" si="2"/>
        <v>185555621</v>
      </c>
      <c r="I15" s="162">
        <f t="shared" si="2"/>
        <v>2</v>
      </c>
      <c r="J15" s="162">
        <f t="shared" si="2"/>
        <v>30967513.489999998</v>
      </c>
      <c r="K15" s="36">
        <f t="shared" si="2"/>
        <v>507</v>
      </c>
      <c r="L15" s="42">
        <f t="shared" si="2"/>
        <v>1451785904.6929998</v>
      </c>
    </row>
    <row r="16" spans="2:12">
      <c r="C16" s="10">
        <f>C15/K15</f>
        <v>0.27613412228796846</v>
      </c>
      <c r="D16" s="11">
        <f>D15/L15</f>
        <v>0.51710149789045534</v>
      </c>
      <c r="E16" s="10">
        <f>E15/K15</f>
        <v>0.34714003944773175</v>
      </c>
      <c r="F16" s="11">
        <f>F15/L15</f>
        <v>0.33375589520719523</v>
      </c>
      <c r="G16" s="10">
        <f>G15/K15</f>
        <v>0.37278106508875741</v>
      </c>
      <c r="H16" s="11">
        <f>H15/L15</f>
        <v>0.12781197310166631</v>
      </c>
      <c r="I16" s="11"/>
      <c r="J16" s="11"/>
    </row>
    <row r="20" spans="2:12" ht="42.75">
      <c r="B20" s="29" t="s">
        <v>430</v>
      </c>
      <c r="C20" s="33" t="s">
        <v>448</v>
      </c>
      <c r="D20" s="33" t="s">
        <v>447</v>
      </c>
      <c r="E20" s="33" t="s">
        <v>449</v>
      </c>
      <c r="F20" s="33" t="s">
        <v>1226</v>
      </c>
    </row>
    <row r="21" spans="2:12" ht="28.5">
      <c r="B21" s="33" t="s">
        <v>433</v>
      </c>
      <c r="C21">
        <f>D6+D7+D9+D10+D14</f>
        <v>411221479.39300001</v>
      </c>
      <c r="D21">
        <f>F6+F7+F9+F10+F14</f>
        <v>282925273.84999996</v>
      </c>
      <c r="E21">
        <f>H6+H7+H9+H10+H14</f>
        <v>102363863.59</v>
      </c>
      <c r="F21">
        <f>J6+J7+J9+J10+J14</f>
        <v>3448692.54</v>
      </c>
      <c r="G21"/>
      <c r="K21"/>
      <c r="L21"/>
    </row>
    <row r="22" spans="2:12" ht="28.5">
      <c r="B22" s="33" t="s">
        <v>461</v>
      </c>
      <c r="C22">
        <f>D5+D8+D11+D12+D13</f>
        <v>339499186.54000002</v>
      </c>
      <c r="D22">
        <f>F5+F8+F11+F12+F13</f>
        <v>201616830.42000002</v>
      </c>
      <c r="E22">
        <f>H5+H8+H11+H12+H13</f>
        <v>83191757.410000011</v>
      </c>
      <c r="F22">
        <f>J7+J8+J10+J11+J13</f>
        <v>27518820.949999999</v>
      </c>
      <c r="G22"/>
      <c r="K22"/>
      <c r="L22"/>
    </row>
  </sheetData>
  <mergeCells count="7">
    <mergeCell ref="B3:B4"/>
    <mergeCell ref="I3:J3"/>
    <mergeCell ref="L3:L4"/>
    <mergeCell ref="C3:D3"/>
    <mergeCell ref="E3:F3"/>
    <mergeCell ref="G3:H3"/>
    <mergeCell ref="K3:K4"/>
  </mergeCells>
  <pageMargins left="0.7" right="0.7" top="0.75" bottom="0.75" header="0.3" footer="0.3"/>
  <pageSetup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2:R16"/>
  <sheetViews>
    <sheetView workbookViewId="0">
      <selection activeCell="B2" sqref="B2"/>
    </sheetView>
  </sheetViews>
  <sheetFormatPr defaultRowHeight="15"/>
  <cols>
    <col min="1" max="1" width="2.42578125" style="3" customWidth="1"/>
    <col min="2" max="2" width="14.7109375" style="3" customWidth="1"/>
    <col min="3" max="3" width="6" style="3" customWidth="1"/>
    <col min="4" max="4" width="15.7109375" style="3" customWidth="1"/>
    <col min="5" max="5" width="5.85546875" style="3" customWidth="1"/>
    <col min="6" max="6" width="15.7109375" style="3" customWidth="1"/>
    <col min="7" max="7" width="6.28515625" style="3" customWidth="1"/>
    <col min="8" max="8" width="15.7109375" style="3" customWidth="1"/>
    <col min="9" max="9" width="5.7109375" style="3" customWidth="1"/>
    <col min="10" max="10" width="15.7109375" style="3" customWidth="1"/>
    <col min="11" max="11" width="6" style="3" customWidth="1"/>
    <col min="12" max="12" width="12.7109375" style="3" bestFit="1" customWidth="1"/>
    <col min="13" max="13" width="5.7109375" style="3" customWidth="1"/>
    <col min="14" max="14" width="12.7109375" style="3" bestFit="1" customWidth="1"/>
    <col min="15" max="15" width="5.7109375" style="3" customWidth="1"/>
    <col min="16" max="16" width="12.7109375" style="3" bestFit="1" customWidth="1"/>
    <col min="17" max="17" width="9.28515625" style="3" bestFit="1" customWidth="1"/>
    <col min="18" max="18" width="15.7109375" style="3" customWidth="1"/>
    <col min="19" max="16384" width="9.140625" style="3"/>
  </cols>
  <sheetData>
    <row r="2" spans="2:18" ht="15.75" thickBot="1">
      <c r="B2" s="210" t="s">
        <v>1579</v>
      </c>
    </row>
    <row r="3" spans="2:18">
      <c r="B3" s="349" t="s">
        <v>63</v>
      </c>
      <c r="C3" s="347" t="s">
        <v>56</v>
      </c>
      <c r="D3" s="347"/>
      <c r="E3" s="347" t="s">
        <v>198</v>
      </c>
      <c r="F3" s="347"/>
      <c r="G3" s="347" t="s">
        <v>199</v>
      </c>
      <c r="H3" s="347"/>
      <c r="I3" s="347" t="s">
        <v>522</v>
      </c>
      <c r="J3" s="347"/>
      <c r="K3" s="347" t="s">
        <v>1379</v>
      </c>
      <c r="L3" s="347"/>
      <c r="M3" s="347" t="s">
        <v>2220</v>
      </c>
      <c r="N3" s="347"/>
      <c r="O3" s="347" t="s">
        <v>2612</v>
      </c>
      <c r="P3" s="347"/>
      <c r="Q3" s="347" t="s">
        <v>62</v>
      </c>
      <c r="R3" s="348"/>
    </row>
    <row r="4" spans="2:18" ht="45">
      <c r="B4" s="350"/>
      <c r="C4" s="108" t="s">
        <v>66</v>
      </c>
      <c r="D4" s="108" t="s">
        <v>521</v>
      </c>
      <c r="E4" s="108" t="s">
        <v>66</v>
      </c>
      <c r="F4" s="108" t="s">
        <v>521</v>
      </c>
      <c r="G4" s="108" t="s">
        <v>66</v>
      </c>
      <c r="H4" s="108" t="s">
        <v>521</v>
      </c>
      <c r="I4" s="108" t="s">
        <v>66</v>
      </c>
      <c r="J4" s="108" t="s">
        <v>521</v>
      </c>
      <c r="K4" s="108" t="s">
        <v>66</v>
      </c>
      <c r="L4" s="108" t="s">
        <v>521</v>
      </c>
      <c r="M4" s="108" t="s">
        <v>66</v>
      </c>
      <c r="N4" s="108" t="s">
        <v>521</v>
      </c>
      <c r="O4" s="108" t="s">
        <v>66</v>
      </c>
      <c r="P4" s="108" t="s">
        <v>521</v>
      </c>
      <c r="Q4" s="108" t="s">
        <v>66</v>
      </c>
      <c r="R4" s="113" t="s">
        <v>521</v>
      </c>
    </row>
    <row r="5" spans="2:18">
      <c r="B5" s="114" t="s">
        <v>6</v>
      </c>
      <c r="C5" s="24">
        <v>3</v>
      </c>
      <c r="D5" s="24">
        <v>1709760</v>
      </c>
      <c r="E5" s="24">
        <v>9</v>
      </c>
      <c r="F5" s="24">
        <v>7308565</v>
      </c>
      <c r="G5" s="24">
        <v>8</v>
      </c>
      <c r="H5" s="24">
        <v>14854861.15</v>
      </c>
      <c r="I5" s="24">
        <v>2</v>
      </c>
      <c r="J5" s="24">
        <v>4715221.47</v>
      </c>
      <c r="K5" s="24">
        <v>3</v>
      </c>
      <c r="L5" s="24">
        <v>5897001.7200000007</v>
      </c>
      <c r="M5" s="24">
        <v>8</v>
      </c>
      <c r="N5" s="24">
        <v>12026264.779999999</v>
      </c>
      <c r="O5" s="24"/>
      <c r="P5" s="24"/>
      <c r="Q5" s="110">
        <f>C5+E5+G5+I5+M5+K5+O5</f>
        <v>33</v>
      </c>
      <c r="R5" s="115">
        <f>D5+F5+H5+J5+N5+L5+P5</f>
        <v>46511674.119999997</v>
      </c>
    </row>
    <row r="6" spans="2:18">
      <c r="B6" s="114" t="s">
        <v>51</v>
      </c>
      <c r="C6" s="24"/>
      <c r="D6" s="24"/>
      <c r="E6" s="24">
        <v>1</v>
      </c>
      <c r="F6" s="24">
        <v>318750</v>
      </c>
      <c r="G6" s="24">
        <v>12</v>
      </c>
      <c r="H6" s="24">
        <v>52033219.210000001</v>
      </c>
      <c r="I6" s="24">
        <v>9</v>
      </c>
      <c r="J6" s="24">
        <v>34905957.099999994</v>
      </c>
      <c r="K6" s="24">
        <v>21</v>
      </c>
      <c r="L6" s="24">
        <v>119518373.56299999</v>
      </c>
      <c r="M6" s="24">
        <v>8</v>
      </c>
      <c r="N6" s="24">
        <v>23147500.779999997</v>
      </c>
      <c r="O6" s="24"/>
      <c r="P6" s="24"/>
      <c r="Q6" s="110">
        <f t="shared" ref="Q6:Q14" si="0">C6+E6+G6+I6+M6+K6+O6</f>
        <v>51</v>
      </c>
      <c r="R6" s="115">
        <f t="shared" ref="R6:R14" si="1">D6+F6+H6+J6+N6+L6+P6</f>
        <v>229923800.653</v>
      </c>
    </row>
    <row r="7" spans="2:18">
      <c r="B7" s="114" t="s">
        <v>52</v>
      </c>
      <c r="C7" s="24"/>
      <c r="D7" s="24"/>
      <c r="E7" s="24"/>
      <c r="F7" s="24"/>
      <c r="G7" s="24">
        <v>13</v>
      </c>
      <c r="H7" s="24">
        <v>37540679.100000001</v>
      </c>
      <c r="I7" s="24">
        <v>10</v>
      </c>
      <c r="J7" s="24">
        <v>39588697.469999999</v>
      </c>
      <c r="K7" s="24">
        <v>12</v>
      </c>
      <c r="L7" s="24">
        <v>47568125.5</v>
      </c>
      <c r="M7" s="24">
        <v>7</v>
      </c>
      <c r="N7" s="24">
        <v>10774432.380000001</v>
      </c>
      <c r="O7" s="24"/>
      <c r="P7" s="24"/>
      <c r="Q7" s="110">
        <f t="shared" si="0"/>
        <v>42</v>
      </c>
      <c r="R7" s="115">
        <f t="shared" si="1"/>
        <v>135471934.44999999</v>
      </c>
    </row>
    <row r="8" spans="2:18">
      <c r="B8" s="114" t="s">
        <v>10</v>
      </c>
      <c r="C8" s="24"/>
      <c r="D8" s="24"/>
      <c r="E8" s="24">
        <v>6</v>
      </c>
      <c r="F8" s="24">
        <v>11161588</v>
      </c>
      <c r="G8" s="24">
        <v>15</v>
      </c>
      <c r="H8" s="24">
        <v>63709706.600000001</v>
      </c>
      <c r="I8" s="24">
        <v>5</v>
      </c>
      <c r="J8" s="24">
        <v>12763402.26</v>
      </c>
      <c r="K8" s="24">
        <v>11</v>
      </c>
      <c r="L8" s="24">
        <v>26118021.709999997</v>
      </c>
      <c r="M8" s="24">
        <v>4</v>
      </c>
      <c r="N8" s="24">
        <v>7785682.6799999997</v>
      </c>
      <c r="O8" s="24"/>
      <c r="P8" s="24"/>
      <c r="Q8" s="110">
        <f t="shared" si="0"/>
        <v>41</v>
      </c>
      <c r="R8" s="115">
        <f t="shared" si="1"/>
        <v>121538401.24999999</v>
      </c>
    </row>
    <row r="9" spans="2:18">
      <c r="B9" s="114" t="s">
        <v>15</v>
      </c>
      <c r="C9" s="24"/>
      <c r="D9" s="24"/>
      <c r="E9" s="24">
        <v>5</v>
      </c>
      <c r="F9" s="24">
        <v>2351749</v>
      </c>
      <c r="G9" s="24">
        <v>11</v>
      </c>
      <c r="H9" s="24">
        <v>11379006.029999999</v>
      </c>
      <c r="I9" s="24">
        <v>10</v>
      </c>
      <c r="J9" s="24">
        <v>33151516.159999996</v>
      </c>
      <c r="K9" s="24">
        <v>12</v>
      </c>
      <c r="L9" s="24">
        <v>19863431.270000003</v>
      </c>
      <c r="M9" s="24">
        <v>2</v>
      </c>
      <c r="N9" s="24">
        <v>3526964.23</v>
      </c>
      <c r="O9" s="24"/>
      <c r="P9" s="24"/>
      <c r="Q9" s="110">
        <f t="shared" si="0"/>
        <v>40</v>
      </c>
      <c r="R9" s="115">
        <f t="shared" si="1"/>
        <v>70272666.689999998</v>
      </c>
    </row>
    <row r="10" spans="2:18">
      <c r="B10" s="114" t="s">
        <v>12</v>
      </c>
      <c r="C10" s="24"/>
      <c r="D10" s="24"/>
      <c r="E10" s="24">
        <v>6</v>
      </c>
      <c r="F10" s="24">
        <v>13931147</v>
      </c>
      <c r="G10" s="24">
        <v>31</v>
      </c>
      <c r="H10" s="24">
        <v>87790135.659999982</v>
      </c>
      <c r="I10" s="24">
        <v>11</v>
      </c>
      <c r="J10" s="24">
        <v>81016126.229999989</v>
      </c>
      <c r="K10" s="24">
        <v>21</v>
      </c>
      <c r="L10" s="24">
        <v>68875842.540000007</v>
      </c>
      <c r="M10" s="24">
        <v>12</v>
      </c>
      <c r="N10" s="24">
        <v>31812972.650000002</v>
      </c>
      <c r="O10" s="24"/>
      <c r="P10" s="24"/>
      <c r="Q10" s="110">
        <f t="shared" si="0"/>
        <v>81</v>
      </c>
      <c r="R10" s="115">
        <f t="shared" si="1"/>
        <v>283426224.07999998</v>
      </c>
    </row>
    <row r="11" spans="2:18">
      <c r="B11" s="114" t="s">
        <v>13</v>
      </c>
      <c r="C11" s="24"/>
      <c r="D11" s="24"/>
      <c r="E11" s="24">
        <v>1</v>
      </c>
      <c r="F11" s="24">
        <v>1613097</v>
      </c>
      <c r="G11" s="24">
        <v>16</v>
      </c>
      <c r="H11" s="24">
        <v>21886883.199999999</v>
      </c>
      <c r="I11" s="24">
        <v>5</v>
      </c>
      <c r="J11" s="24">
        <v>9826660.4399999995</v>
      </c>
      <c r="K11" s="24">
        <v>17</v>
      </c>
      <c r="L11" s="24">
        <v>24945543.93</v>
      </c>
      <c r="M11" s="24">
        <v>14</v>
      </c>
      <c r="N11" s="24">
        <v>18648329.419999998</v>
      </c>
      <c r="O11" s="24"/>
      <c r="P11" s="24"/>
      <c r="Q11" s="110">
        <f t="shared" si="0"/>
        <v>53</v>
      </c>
      <c r="R11" s="115">
        <f t="shared" si="1"/>
        <v>76920513.99000001</v>
      </c>
    </row>
    <row r="12" spans="2:18">
      <c r="B12" s="114" t="s">
        <v>5</v>
      </c>
      <c r="C12" s="24">
        <v>5</v>
      </c>
      <c r="D12" s="24">
        <v>1052225</v>
      </c>
      <c r="E12" s="24">
        <v>12</v>
      </c>
      <c r="F12" s="24">
        <v>14755514</v>
      </c>
      <c r="G12" s="24">
        <v>6</v>
      </c>
      <c r="H12" s="24">
        <v>4346320</v>
      </c>
      <c r="I12" s="24">
        <v>1</v>
      </c>
      <c r="J12" s="24">
        <v>986216.01</v>
      </c>
      <c r="K12" s="24">
        <v>9</v>
      </c>
      <c r="L12" s="24">
        <v>10906633.780000001</v>
      </c>
      <c r="M12" s="24">
        <v>5</v>
      </c>
      <c r="N12" s="24">
        <v>9205023.9000000004</v>
      </c>
      <c r="O12" s="24"/>
      <c r="P12" s="24"/>
      <c r="Q12" s="110">
        <f t="shared" si="0"/>
        <v>38</v>
      </c>
      <c r="R12" s="115">
        <f t="shared" si="1"/>
        <v>41251932.690000005</v>
      </c>
    </row>
    <row r="13" spans="2:18">
      <c r="B13" s="114" t="s">
        <v>11</v>
      </c>
      <c r="C13" s="24"/>
      <c r="D13" s="24"/>
      <c r="E13" s="24">
        <v>5</v>
      </c>
      <c r="F13" s="24">
        <v>9518364</v>
      </c>
      <c r="G13" s="24">
        <v>15</v>
      </c>
      <c r="H13" s="24">
        <v>61712128.349999994</v>
      </c>
      <c r="I13" s="24">
        <v>13</v>
      </c>
      <c r="J13" s="24">
        <v>115932367.75000001</v>
      </c>
      <c r="K13" s="24">
        <v>38</v>
      </c>
      <c r="L13" s="24">
        <v>93225422.660000011</v>
      </c>
      <c r="M13" s="24">
        <v>13</v>
      </c>
      <c r="N13" s="24">
        <v>55226416.929999992</v>
      </c>
      <c r="O13" s="24">
        <v>1</v>
      </c>
      <c r="P13" s="24">
        <v>29989373.579999998</v>
      </c>
      <c r="Q13" s="110">
        <f t="shared" si="0"/>
        <v>85</v>
      </c>
      <c r="R13" s="115">
        <f t="shared" si="1"/>
        <v>365604073.27000004</v>
      </c>
    </row>
    <row r="14" spans="2:18">
      <c r="B14" s="114" t="s">
        <v>14</v>
      </c>
      <c r="C14" s="24"/>
      <c r="D14" s="24"/>
      <c r="E14" s="24">
        <v>2</v>
      </c>
      <c r="F14" s="24">
        <v>3668636</v>
      </c>
      <c r="G14" s="24">
        <v>16</v>
      </c>
      <c r="H14" s="24">
        <v>14328941.049999999</v>
      </c>
      <c r="I14" s="24">
        <v>12</v>
      </c>
      <c r="J14" s="24">
        <v>33005767.870000001</v>
      </c>
      <c r="K14" s="24">
        <v>7</v>
      </c>
      <c r="L14" s="24">
        <v>20099245.469999999</v>
      </c>
      <c r="M14" s="24">
        <v>6</v>
      </c>
      <c r="N14" s="24">
        <v>9762093.1099999994</v>
      </c>
      <c r="O14" s="24"/>
      <c r="P14" s="24"/>
      <c r="Q14" s="110">
        <f t="shared" si="0"/>
        <v>43</v>
      </c>
      <c r="R14" s="115">
        <f t="shared" si="1"/>
        <v>80864683.5</v>
      </c>
    </row>
    <row r="15" spans="2:18" ht="15.75" thickBot="1">
      <c r="B15" s="116" t="s">
        <v>62</v>
      </c>
      <c r="C15" s="117">
        <f>SUM(C5:C14)</f>
        <v>8</v>
      </c>
      <c r="D15" s="117">
        <f t="shared" ref="D15:R15" si="2">SUM(D5:D14)</f>
        <v>2761985</v>
      </c>
      <c r="E15" s="117">
        <f t="shared" si="2"/>
        <v>47</v>
      </c>
      <c r="F15" s="117">
        <f t="shared" si="2"/>
        <v>64627410</v>
      </c>
      <c r="G15" s="117">
        <f t="shared" si="2"/>
        <v>143</v>
      </c>
      <c r="H15" s="117">
        <f t="shared" si="2"/>
        <v>369581880.34999996</v>
      </c>
      <c r="I15" s="117">
        <f t="shared" si="2"/>
        <v>78</v>
      </c>
      <c r="J15" s="117">
        <f t="shared" si="2"/>
        <v>365891932.75999999</v>
      </c>
      <c r="K15" s="117">
        <f t="shared" ref="K15:P15" si="3">SUM(K5:K14)</f>
        <v>151</v>
      </c>
      <c r="L15" s="117">
        <f t="shared" si="3"/>
        <v>437017642.14300001</v>
      </c>
      <c r="M15" s="117">
        <f t="shared" si="3"/>
        <v>79</v>
      </c>
      <c r="N15" s="117">
        <f t="shared" si="3"/>
        <v>181915680.86000001</v>
      </c>
      <c r="O15" s="117">
        <f t="shared" si="3"/>
        <v>1</v>
      </c>
      <c r="P15" s="117">
        <f t="shared" si="3"/>
        <v>29989373.579999998</v>
      </c>
      <c r="Q15" s="117">
        <f t="shared" si="2"/>
        <v>507</v>
      </c>
      <c r="R15" s="260">
        <f t="shared" si="2"/>
        <v>1451785904.6930001</v>
      </c>
    </row>
    <row r="16" spans="2:18">
      <c r="B16" s="5"/>
      <c r="C16" s="111">
        <f>C15/$Q$15</f>
        <v>1.5779092702169626E-2</v>
      </c>
      <c r="D16" s="112">
        <f>D15/$R$15</f>
        <v>1.9024740432261322E-3</v>
      </c>
      <c r="E16" s="111">
        <f>E15/$Q$15</f>
        <v>9.270216962524655E-2</v>
      </c>
      <c r="F16" s="112">
        <f>F15/$R$15</f>
        <v>4.4515799327633193E-2</v>
      </c>
      <c r="G16" s="111">
        <f>G15/$Q$15</f>
        <v>0.28205128205128205</v>
      </c>
      <c r="H16" s="112">
        <f>H15/$R$15</f>
        <v>0.25457051150262622</v>
      </c>
      <c r="I16" s="111">
        <f>I15/$Q$15</f>
        <v>0.15384615384615385</v>
      </c>
      <c r="J16" s="112">
        <f>J15/$R$15</f>
        <v>0.25202885051936968</v>
      </c>
      <c r="K16" s="256">
        <f>K15/$Q$15</f>
        <v>0.2978303747534517</v>
      </c>
      <c r="L16" s="112">
        <f>L15/$R$15</f>
        <v>0.30102072263569285</v>
      </c>
      <c r="M16" s="111">
        <f>M15/$Q$15</f>
        <v>0.15581854043392504</v>
      </c>
      <c r="N16" s="112">
        <f>N15/$R$15</f>
        <v>0.12530475758990686</v>
      </c>
      <c r="O16" s="256">
        <f>O15/$Q$15</f>
        <v>1.9723865877712033E-3</v>
      </c>
      <c r="P16" s="112">
        <f>P15/$R$15</f>
        <v>2.065688438154499E-2</v>
      </c>
      <c r="Q16" s="111"/>
      <c r="R16" s="111">
        <f>R15/$R$15</f>
        <v>1</v>
      </c>
    </row>
  </sheetData>
  <mergeCells count="9">
    <mergeCell ref="Q3:R3"/>
    <mergeCell ref="B3:B4"/>
    <mergeCell ref="C3:D3"/>
    <mergeCell ref="E3:F3"/>
    <mergeCell ref="G3:H3"/>
    <mergeCell ref="I3:J3"/>
    <mergeCell ref="M3:N3"/>
    <mergeCell ref="K3:L3"/>
    <mergeCell ref="O3:P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2:O25"/>
  <sheetViews>
    <sheetView workbookViewId="0">
      <selection activeCell="B2" sqref="B2"/>
    </sheetView>
  </sheetViews>
  <sheetFormatPr defaultRowHeight="15"/>
  <cols>
    <col min="1" max="1" width="9.140625" style="119"/>
    <col min="2" max="2" width="14.5703125" style="119" customWidth="1"/>
    <col min="3" max="11" width="10.7109375" style="119" customWidth="1"/>
    <col min="12" max="16384" width="9.140625" style="119"/>
  </cols>
  <sheetData>
    <row r="2" spans="2:15" ht="15.75" thickBot="1">
      <c r="B2" s="210" t="s">
        <v>1580</v>
      </c>
    </row>
    <row r="3" spans="2:15">
      <c r="B3" s="269" t="s">
        <v>195</v>
      </c>
      <c r="C3" s="351" t="s">
        <v>1576</v>
      </c>
      <c r="D3" s="351"/>
      <c r="E3" s="351"/>
      <c r="F3" s="351" t="s">
        <v>1577</v>
      </c>
      <c r="G3" s="351"/>
      <c r="H3" s="351"/>
      <c r="I3" s="351" t="s">
        <v>182</v>
      </c>
      <c r="J3" s="351"/>
      <c r="K3" s="352"/>
      <c r="M3" s="233"/>
    </row>
    <row r="4" spans="2:15" ht="30">
      <c r="B4" s="270"/>
      <c r="C4" s="108" t="s">
        <v>1572</v>
      </c>
      <c r="D4" s="108" t="s">
        <v>2221</v>
      </c>
      <c r="E4" s="271" t="s">
        <v>29</v>
      </c>
      <c r="F4" s="108" t="s">
        <v>1572</v>
      </c>
      <c r="G4" s="108" t="s">
        <v>2221</v>
      </c>
      <c r="H4" s="271" t="s">
        <v>29</v>
      </c>
      <c r="I4" s="108" t="s">
        <v>1572</v>
      </c>
      <c r="J4" s="108" t="s">
        <v>2221</v>
      </c>
      <c r="K4" s="272" t="s">
        <v>29</v>
      </c>
      <c r="M4" s="119" t="s">
        <v>2613</v>
      </c>
      <c r="O4" s="119">
        <v>148</v>
      </c>
    </row>
    <row r="5" spans="2:15">
      <c r="B5" s="103" t="s">
        <v>97</v>
      </c>
      <c r="C5" s="329">
        <v>97</v>
      </c>
      <c r="D5" s="24">
        <v>305.49</v>
      </c>
      <c r="E5" s="164">
        <f>C5+D5</f>
        <v>402.49</v>
      </c>
      <c r="F5" s="273"/>
      <c r="G5" s="273"/>
      <c r="H5" s="273"/>
      <c r="I5" s="273"/>
      <c r="J5" s="273"/>
      <c r="K5" s="274"/>
      <c r="L5" s="275"/>
    </row>
    <row r="6" spans="2:15">
      <c r="B6" s="103" t="s">
        <v>1521</v>
      </c>
      <c r="C6" s="329"/>
      <c r="D6" s="24">
        <v>65.449999999999989</v>
      </c>
      <c r="E6" s="164">
        <f t="shared" ref="E6:E14" si="0">C6+D6</f>
        <v>65.449999999999989</v>
      </c>
      <c r="F6" s="273"/>
      <c r="G6" s="273"/>
      <c r="H6" s="273"/>
      <c r="I6" s="273"/>
      <c r="J6" s="273"/>
      <c r="K6" s="274"/>
      <c r="L6" s="275"/>
    </row>
    <row r="7" spans="2:15">
      <c r="B7" s="103" t="s">
        <v>26</v>
      </c>
      <c r="C7" s="330"/>
      <c r="D7" s="273"/>
      <c r="E7" s="273"/>
      <c r="F7" s="45">
        <v>3659</v>
      </c>
      <c r="G7" s="24">
        <v>12077</v>
      </c>
      <c r="H7" s="164">
        <f>F7+G7</f>
        <v>15736</v>
      </c>
      <c r="I7" s="273"/>
      <c r="J7" s="273"/>
      <c r="K7" s="274"/>
      <c r="L7" s="275"/>
    </row>
    <row r="8" spans="2:15">
      <c r="B8" s="103" t="s">
        <v>86</v>
      </c>
      <c r="C8" s="329">
        <v>228</v>
      </c>
      <c r="D8" s="24">
        <v>2002.7900000000002</v>
      </c>
      <c r="E8" s="164">
        <f t="shared" si="0"/>
        <v>2230.79</v>
      </c>
      <c r="F8" s="273"/>
      <c r="G8" s="273"/>
      <c r="H8" s="273"/>
      <c r="I8" s="273"/>
      <c r="J8" s="273"/>
      <c r="K8" s="274"/>
      <c r="L8" s="275"/>
    </row>
    <row r="9" spans="2:15">
      <c r="B9" s="103" t="s">
        <v>60</v>
      </c>
      <c r="C9" s="330"/>
      <c r="D9" s="273"/>
      <c r="E9" s="273"/>
      <c r="F9" s="273"/>
      <c r="G9" s="273"/>
      <c r="H9" s="273"/>
      <c r="I9" s="24">
        <v>26195</v>
      </c>
      <c r="J9" s="24">
        <v>77980</v>
      </c>
      <c r="K9" s="276">
        <f>SUM(I9:J9)</f>
        <v>104175</v>
      </c>
      <c r="L9" s="275"/>
    </row>
    <row r="10" spans="2:15">
      <c r="B10" s="103" t="s">
        <v>1936</v>
      </c>
      <c r="C10" s="329"/>
      <c r="D10" s="24"/>
      <c r="E10" s="164">
        <f t="shared" si="0"/>
        <v>0</v>
      </c>
      <c r="F10" s="273"/>
      <c r="G10" s="273"/>
      <c r="H10" s="273"/>
      <c r="I10" s="273"/>
      <c r="J10" s="273"/>
      <c r="K10" s="274"/>
    </row>
    <row r="11" spans="2:15">
      <c r="B11" s="103" t="s">
        <v>45</v>
      </c>
      <c r="C11" s="329">
        <v>90.97999999999999</v>
      </c>
      <c r="D11" s="24">
        <v>891.96999999999991</v>
      </c>
      <c r="E11" s="164">
        <f t="shared" si="0"/>
        <v>982.94999999999993</v>
      </c>
      <c r="F11" s="273"/>
      <c r="G11" s="273"/>
      <c r="H11" s="273"/>
      <c r="I11" s="273"/>
      <c r="J11" s="273"/>
      <c r="K11" s="274"/>
      <c r="L11" s="275"/>
    </row>
    <row r="12" spans="2:15">
      <c r="B12" s="103" t="s">
        <v>38</v>
      </c>
      <c r="C12" s="329">
        <v>322.38</v>
      </c>
      <c r="D12" s="24">
        <v>527.90000000000009</v>
      </c>
      <c r="E12" s="164">
        <f t="shared" si="0"/>
        <v>850.28000000000009</v>
      </c>
      <c r="F12" s="273"/>
      <c r="G12" s="273"/>
      <c r="H12" s="273"/>
      <c r="I12" s="273"/>
      <c r="J12" s="273"/>
      <c r="K12" s="274"/>
      <c r="L12" s="275"/>
    </row>
    <row r="13" spans="2:15">
      <c r="B13" s="103" t="s">
        <v>61</v>
      </c>
      <c r="C13" s="329">
        <v>88.750000000000014</v>
      </c>
      <c r="D13" s="24">
        <v>327.8</v>
      </c>
      <c r="E13" s="164">
        <f t="shared" si="0"/>
        <v>416.55</v>
      </c>
      <c r="F13" s="273"/>
      <c r="G13" s="273"/>
      <c r="H13" s="273"/>
      <c r="I13" s="273"/>
      <c r="J13" s="273"/>
      <c r="K13" s="274"/>
      <c r="L13" s="275"/>
    </row>
    <row r="14" spans="2:15">
      <c r="B14" s="103" t="s">
        <v>1403</v>
      </c>
      <c r="C14" s="329">
        <v>616.13666666666666</v>
      </c>
      <c r="D14" s="24">
        <v>1813.68</v>
      </c>
      <c r="E14" s="164">
        <f t="shared" si="0"/>
        <v>2429.8166666666666</v>
      </c>
      <c r="F14" s="273"/>
      <c r="G14" s="273"/>
      <c r="H14" s="273"/>
      <c r="I14" s="273"/>
      <c r="J14" s="273"/>
      <c r="K14" s="274"/>
      <c r="L14" s="275"/>
    </row>
    <row r="15" spans="2:15" ht="15.75" thickBot="1">
      <c r="B15" s="277" t="s">
        <v>62</v>
      </c>
      <c r="C15" s="278">
        <f>SUM(C5:C14)</f>
        <v>1443.2466666666667</v>
      </c>
      <c r="D15" s="278">
        <f t="shared" ref="D15:K15" si="1">SUM(D5:D14)</f>
        <v>5935.08</v>
      </c>
      <c r="E15" s="278">
        <f>SUM(E5:E14)</f>
        <v>7378.3266666666668</v>
      </c>
      <c r="F15" s="278">
        <f t="shared" si="1"/>
        <v>3659</v>
      </c>
      <c r="G15" s="278">
        <f t="shared" si="1"/>
        <v>12077</v>
      </c>
      <c r="H15" s="278">
        <f t="shared" si="1"/>
        <v>15736</v>
      </c>
      <c r="I15" s="278">
        <f t="shared" si="1"/>
        <v>26195</v>
      </c>
      <c r="J15" s="278">
        <f t="shared" si="1"/>
        <v>77980</v>
      </c>
      <c r="K15" s="279">
        <f t="shared" si="1"/>
        <v>104175</v>
      </c>
      <c r="M15" s="252"/>
    </row>
    <row r="17" spans="2:3" ht="17.25">
      <c r="B17" s="280" t="s">
        <v>434</v>
      </c>
      <c r="C17" s="281">
        <f>SUM(C18:C25)</f>
        <v>7378.3266666666668</v>
      </c>
    </row>
    <row r="18" spans="2:3" ht="17.25">
      <c r="B18" s="280" t="s">
        <v>453</v>
      </c>
      <c r="C18" s="281">
        <f>E5</f>
        <v>402.49</v>
      </c>
    </row>
    <row r="19" spans="2:3" ht="17.25">
      <c r="B19" s="280" t="s">
        <v>1522</v>
      </c>
      <c r="C19" s="281">
        <f>E6</f>
        <v>65.449999999999989</v>
      </c>
    </row>
    <row r="20" spans="2:3" ht="17.25">
      <c r="B20" s="280" t="s">
        <v>455</v>
      </c>
      <c r="C20" s="281">
        <f>E8</f>
        <v>2230.79</v>
      </c>
    </row>
    <row r="21" spans="2:3" ht="17.25">
      <c r="B21" s="280" t="s">
        <v>1523</v>
      </c>
      <c r="C21" s="281">
        <f>E10</f>
        <v>0</v>
      </c>
    </row>
    <row r="22" spans="2:3" ht="17.25">
      <c r="B22" s="280" t="s">
        <v>457</v>
      </c>
      <c r="C22" s="281">
        <f>E11</f>
        <v>982.94999999999993</v>
      </c>
    </row>
    <row r="23" spans="2:3" ht="17.25">
      <c r="B23" s="280" t="s">
        <v>458</v>
      </c>
      <c r="C23" s="281">
        <f>E12</f>
        <v>850.28000000000009</v>
      </c>
    </row>
    <row r="24" spans="2:3" ht="17.25">
      <c r="B24" s="280" t="s">
        <v>459</v>
      </c>
      <c r="C24" s="281">
        <f>E13</f>
        <v>416.55</v>
      </c>
    </row>
    <row r="25" spans="2:3" ht="17.25">
      <c r="B25" s="280" t="s">
        <v>460</v>
      </c>
      <c r="C25" s="281">
        <f>E14</f>
        <v>2429.8166666666666</v>
      </c>
    </row>
  </sheetData>
  <mergeCells count="3">
    <mergeCell ref="C3:E3"/>
    <mergeCell ref="F3:H3"/>
    <mergeCell ref="I3:K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2:Q29"/>
  <sheetViews>
    <sheetView workbookViewId="0">
      <selection activeCell="B2" sqref="B2"/>
    </sheetView>
  </sheetViews>
  <sheetFormatPr defaultRowHeight="15"/>
  <cols>
    <col min="1" max="1" width="3.7109375" customWidth="1"/>
    <col min="2" max="2" width="10.5703125" bestFit="1" customWidth="1"/>
    <col min="3" max="3" width="12.85546875" bestFit="1" customWidth="1"/>
    <col min="4" max="11" width="12.28515625" customWidth="1"/>
  </cols>
  <sheetData>
    <row r="2" spans="2:16" ht="15.75" thickBot="1">
      <c r="B2" s="23" t="s">
        <v>1580</v>
      </c>
    </row>
    <row r="3" spans="2:16">
      <c r="B3" s="355" t="s">
        <v>195</v>
      </c>
      <c r="C3" s="353" t="s">
        <v>1575</v>
      </c>
      <c r="D3" s="353"/>
      <c r="E3" s="353"/>
      <c r="F3" s="353"/>
      <c r="G3" s="353"/>
      <c r="H3" s="353"/>
      <c r="I3" s="353"/>
      <c r="J3" s="353"/>
      <c r="K3" s="354"/>
      <c r="M3" s="233"/>
    </row>
    <row r="4" spans="2:16">
      <c r="B4" s="356"/>
      <c r="C4" s="357" t="s">
        <v>1574</v>
      </c>
      <c r="D4" s="357"/>
      <c r="E4" s="357"/>
      <c r="F4" s="358" t="s">
        <v>2781</v>
      </c>
      <c r="G4" s="358"/>
      <c r="H4" s="358"/>
      <c r="I4" s="357" t="s">
        <v>197</v>
      </c>
      <c r="J4" s="357"/>
      <c r="K4" s="359"/>
    </row>
    <row r="5" spans="2:16" ht="30">
      <c r="B5" s="356"/>
      <c r="C5" s="108" t="s">
        <v>1572</v>
      </c>
      <c r="D5" s="108" t="s">
        <v>2221</v>
      </c>
      <c r="E5" s="84" t="s">
        <v>29</v>
      </c>
      <c r="F5" s="108" t="s">
        <v>1572</v>
      </c>
      <c r="G5" s="108" t="s">
        <v>2221</v>
      </c>
      <c r="H5" s="84" t="s">
        <v>29</v>
      </c>
      <c r="I5" s="108" t="s">
        <v>1572</v>
      </c>
      <c r="J5" s="108" t="s">
        <v>2221</v>
      </c>
      <c r="K5" s="85" t="s">
        <v>29</v>
      </c>
    </row>
    <row r="6" spans="2:16">
      <c r="B6" s="86" t="s">
        <v>97</v>
      </c>
      <c r="C6" s="24">
        <v>152</v>
      </c>
      <c r="D6" s="24">
        <v>1717</v>
      </c>
      <c r="E6" s="24">
        <f>C6+D6</f>
        <v>1869</v>
      </c>
      <c r="F6" s="24">
        <v>47000</v>
      </c>
      <c r="G6" s="24">
        <v>1393500</v>
      </c>
      <c r="H6" s="24">
        <f>F6+G6</f>
        <v>1440500</v>
      </c>
      <c r="I6" s="24">
        <v>850600</v>
      </c>
      <c r="J6" s="24">
        <v>1981000</v>
      </c>
      <c r="K6" s="87">
        <f>I6+J6</f>
        <v>2831600</v>
      </c>
    </row>
    <row r="7" spans="2:16">
      <c r="B7" s="86" t="s">
        <v>1521</v>
      </c>
      <c r="C7" s="24"/>
      <c r="D7" s="24">
        <v>977.2</v>
      </c>
      <c r="E7" s="24">
        <f t="shared" ref="E7:E15" si="0">C7+D7</f>
        <v>977.2</v>
      </c>
      <c r="F7" s="208"/>
      <c r="G7" s="208"/>
      <c r="H7" s="208"/>
      <c r="I7" s="208"/>
      <c r="J7" s="208"/>
      <c r="K7" s="209"/>
    </row>
    <row r="8" spans="2:16">
      <c r="B8" s="86" t="s">
        <v>26</v>
      </c>
      <c r="C8" s="24">
        <v>88.25</v>
      </c>
      <c r="D8" s="24">
        <v>204.87</v>
      </c>
      <c r="E8" s="24">
        <f t="shared" si="0"/>
        <v>293.12</v>
      </c>
      <c r="F8" s="208"/>
      <c r="G8" s="208"/>
      <c r="H8" s="208"/>
      <c r="I8" s="208"/>
      <c r="J8" s="208"/>
      <c r="K8" s="209"/>
    </row>
    <row r="9" spans="2:16">
      <c r="B9" s="86" t="s">
        <v>86</v>
      </c>
      <c r="C9" s="24">
        <v>194</v>
      </c>
      <c r="D9" s="24">
        <v>9935.5</v>
      </c>
      <c r="E9" s="24">
        <f t="shared" si="0"/>
        <v>10129.5</v>
      </c>
      <c r="F9" s="208"/>
      <c r="G9" s="208"/>
      <c r="H9" s="208"/>
      <c r="I9" s="208"/>
      <c r="J9" s="208"/>
      <c r="K9" s="209"/>
    </row>
    <row r="10" spans="2:16">
      <c r="B10" s="86" t="s">
        <v>60</v>
      </c>
      <c r="C10" s="24">
        <v>42</v>
      </c>
      <c r="D10" s="24">
        <v>388.56000000000012</v>
      </c>
      <c r="E10" s="24">
        <f t="shared" si="0"/>
        <v>430.56000000000012</v>
      </c>
      <c r="F10" s="208"/>
      <c r="G10" s="208"/>
      <c r="H10" s="208"/>
      <c r="I10" s="208"/>
      <c r="J10" s="208"/>
      <c r="K10" s="209"/>
    </row>
    <row r="11" spans="2:16">
      <c r="B11" s="86" t="s">
        <v>92</v>
      </c>
      <c r="C11" s="24"/>
      <c r="D11" s="24">
        <v>7956.65</v>
      </c>
      <c r="E11" s="24">
        <f t="shared" si="0"/>
        <v>7956.65</v>
      </c>
      <c r="F11" s="208"/>
      <c r="G11" s="208"/>
      <c r="H11" s="208"/>
      <c r="I11" s="208"/>
      <c r="J11" s="208"/>
      <c r="K11" s="209"/>
    </row>
    <row r="12" spans="2:16">
      <c r="B12" s="86" t="s">
        <v>45</v>
      </c>
      <c r="C12" s="24">
        <v>1220</v>
      </c>
      <c r="D12" s="24">
        <v>8859.0600000000013</v>
      </c>
      <c r="E12" s="24">
        <f t="shared" si="0"/>
        <v>10079.060000000001</v>
      </c>
      <c r="F12" s="206"/>
      <c r="G12" s="206">
        <v>550000</v>
      </c>
      <c r="H12" s="24">
        <f>F12+G12</f>
        <v>550000</v>
      </c>
      <c r="I12" s="208"/>
      <c r="J12" s="208"/>
      <c r="K12" s="209"/>
    </row>
    <row r="13" spans="2:16">
      <c r="B13" s="86" t="s">
        <v>38</v>
      </c>
      <c r="C13" s="24">
        <v>1927</v>
      </c>
      <c r="D13" s="24">
        <v>3157.3</v>
      </c>
      <c r="E13" s="24">
        <f t="shared" si="0"/>
        <v>5084.3</v>
      </c>
      <c r="F13" s="208"/>
      <c r="G13" s="208"/>
      <c r="H13" s="208"/>
      <c r="I13" s="208"/>
      <c r="J13" s="208"/>
      <c r="K13" s="209"/>
    </row>
    <row r="14" spans="2:16">
      <c r="B14" s="86" t="s">
        <v>61</v>
      </c>
      <c r="C14" s="24">
        <v>1103</v>
      </c>
      <c r="D14" s="24">
        <v>5162.71</v>
      </c>
      <c r="E14" s="24">
        <f t="shared" si="0"/>
        <v>6265.71</v>
      </c>
      <c r="F14" s="208"/>
      <c r="G14" s="208"/>
      <c r="H14" s="208"/>
      <c r="I14" s="208"/>
      <c r="J14" s="208"/>
      <c r="K14" s="209"/>
    </row>
    <row r="15" spans="2:16">
      <c r="B15" s="86" t="s">
        <v>1403</v>
      </c>
      <c r="C15" s="24">
        <v>10587</v>
      </c>
      <c r="D15" s="24">
        <v>38664.55999999999</v>
      </c>
      <c r="E15" s="24">
        <f t="shared" si="0"/>
        <v>49251.55999999999</v>
      </c>
      <c r="F15" s="208"/>
      <c r="G15" s="208"/>
      <c r="H15" s="208"/>
      <c r="I15" s="208"/>
      <c r="J15" s="208"/>
      <c r="K15" s="209"/>
      <c r="O15">
        <f>7689.96+2624</f>
        <v>10313.959999999999</v>
      </c>
    </row>
    <row r="16" spans="2:16" ht="15.75" thickBot="1">
      <c r="B16" s="88" t="s">
        <v>62</v>
      </c>
      <c r="C16" s="89">
        <f>SUM(C6:C15)</f>
        <v>15313.25</v>
      </c>
      <c r="D16" s="89">
        <f t="shared" ref="D16:K16" si="1">SUM(D6:D15)</f>
        <v>77023.409999999989</v>
      </c>
      <c r="E16" s="89">
        <f t="shared" si="1"/>
        <v>92336.659999999989</v>
      </c>
      <c r="F16" s="89"/>
      <c r="G16" s="89">
        <f t="shared" si="1"/>
        <v>1943500</v>
      </c>
      <c r="H16" s="89">
        <f t="shared" si="1"/>
        <v>1990500</v>
      </c>
      <c r="I16" s="89">
        <f t="shared" si="1"/>
        <v>850600</v>
      </c>
      <c r="J16" s="89">
        <f t="shared" si="1"/>
        <v>1981000</v>
      </c>
      <c r="K16" s="90">
        <f t="shared" si="1"/>
        <v>2831600</v>
      </c>
      <c r="M16">
        <f>Coverage!E11-403.78</f>
        <v>579.16999999999996</v>
      </c>
      <c r="P16" s="83">
        <f>E12</f>
        <v>10079.060000000001</v>
      </c>
    </row>
    <row r="17" spans="2:17">
      <c r="M17">
        <v>2624</v>
      </c>
      <c r="O17">
        <f>937.35-403.78</f>
        <v>533.57000000000005</v>
      </c>
      <c r="P17" s="83">
        <f>P16-M17</f>
        <v>7455.0600000000013</v>
      </c>
      <c r="Q17">
        <f>P17/O17</f>
        <v>13.972037408400023</v>
      </c>
    </row>
    <row r="18" spans="2:17" ht="17.25">
      <c r="B18" s="40" t="s">
        <v>434</v>
      </c>
      <c r="C18" s="173">
        <f>SUM(C19:C29)</f>
        <v>84881.599999999991</v>
      </c>
    </row>
    <row r="19" spans="2:17" ht="17.25">
      <c r="B19" s="40" t="s">
        <v>453</v>
      </c>
      <c r="C19" s="173">
        <f t="shared" ref="C19:C24" si="2">E6</f>
        <v>1869</v>
      </c>
    </row>
    <row r="20" spans="2:17" ht="17.25">
      <c r="B20" s="40" t="s">
        <v>1522</v>
      </c>
      <c r="C20" s="173">
        <f t="shared" si="2"/>
        <v>977.2</v>
      </c>
    </row>
    <row r="21" spans="2:17" ht="17.25">
      <c r="B21" s="40" t="s">
        <v>454</v>
      </c>
      <c r="C21" s="173">
        <f t="shared" si="2"/>
        <v>293.12</v>
      </c>
    </row>
    <row r="22" spans="2:17" ht="17.25">
      <c r="B22" s="40" t="s">
        <v>455</v>
      </c>
      <c r="C22" s="173">
        <f t="shared" si="2"/>
        <v>10129.5</v>
      </c>
    </row>
    <row r="23" spans="2:17" ht="17.25">
      <c r="B23" s="40" t="s">
        <v>1523</v>
      </c>
      <c r="C23" s="173">
        <f t="shared" si="2"/>
        <v>430.56000000000012</v>
      </c>
    </row>
    <row r="24" spans="2:17" ht="17.25">
      <c r="B24" s="40" t="s">
        <v>456</v>
      </c>
      <c r="C24" s="173">
        <f t="shared" si="2"/>
        <v>7956.65</v>
      </c>
    </row>
    <row r="25" spans="2:17" ht="17.25">
      <c r="B25" s="40" t="s">
        <v>457</v>
      </c>
      <c r="C25" s="173">
        <f>N16</f>
        <v>0</v>
      </c>
    </row>
    <row r="26" spans="2:17" ht="17.25">
      <c r="B26" s="40" t="s">
        <v>2018</v>
      </c>
      <c r="C26" s="173">
        <f>M17</f>
        <v>2624</v>
      </c>
    </row>
    <row r="27" spans="2:17" ht="17.25">
      <c r="B27" s="40" t="s">
        <v>458</v>
      </c>
      <c r="C27" s="173">
        <f>E13</f>
        <v>5084.3</v>
      </c>
    </row>
    <row r="28" spans="2:17" ht="17.25">
      <c r="B28" s="40" t="s">
        <v>459</v>
      </c>
      <c r="C28" s="173">
        <f>E14</f>
        <v>6265.71</v>
      </c>
    </row>
    <row r="29" spans="2:17" ht="17.25">
      <c r="B29" s="40" t="s">
        <v>460</v>
      </c>
      <c r="C29" s="173">
        <f>E15</f>
        <v>49251.55999999999</v>
      </c>
    </row>
  </sheetData>
  <mergeCells count="5">
    <mergeCell ref="C3:K3"/>
    <mergeCell ref="B3:B5"/>
    <mergeCell ref="C4:E4"/>
    <mergeCell ref="F4:H4"/>
    <mergeCell ref="I4:K4"/>
  </mergeCells>
  <pageMargins left="0.7" right="0.7" top="0.75" bottom="0.75" header="0.3" footer="0.3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2:M28"/>
  <sheetViews>
    <sheetView workbookViewId="0">
      <selection activeCell="B2" sqref="B2"/>
    </sheetView>
  </sheetViews>
  <sheetFormatPr defaultRowHeight="15"/>
  <cols>
    <col min="1" max="1" width="3.5703125" style="3" customWidth="1"/>
    <col min="2" max="2" width="33.5703125" style="3" bestFit="1" customWidth="1"/>
    <col min="3" max="3" width="9.28515625" style="3" customWidth="1"/>
    <col min="4" max="4" width="12.85546875" style="3" customWidth="1"/>
    <col min="5" max="5" width="10.42578125" style="3" customWidth="1"/>
    <col min="6" max="6" width="13.7109375" style="3" bestFit="1" customWidth="1"/>
    <col min="7" max="7" width="9.140625" style="3"/>
    <col min="8" max="8" width="40.140625" style="3" bestFit="1" customWidth="1"/>
    <col min="9" max="9" width="4.7109375" style="3" bestFit="1" customWidth="1"/>
    <col min="10" max="10" width="17.85546875" style="3" customWidth="1"/>
    <col min="11" max="11" width="10.28515625" style="3" customWidth="1"/>
    <col min="12" max="12" width="8.7109375" style="3" bestFit="1" customWidth="1"/>
    <col min="13" max="16384" width="9.140625" style="3"/>
  </cols>
  <sheetData>
    <row r="2" spans="2:12" s="119" customFormat="1" ht="15.75" thickBot="1">
      <c r="B2" s="210" t="s">
        <v>1580</v>
      </c>
    </row>
    <row r="3" spans="2:12" s="20" customFormat="1" ht="30">
      <c r="B3" s="94" t="s">
        <v>1529</v>
      </c>
      <c r="C3" s="95" t="s">
        <v>1530</v>
      </c>
      <c r="D3" s="95" t="s">
        <v>1572</v>
      </c>
      <c r="E3" s="95" t="s">
        <v>1573</v>
      </c>
      <c r="F3" s="96" t="s">
        <v>29</v>
      </c>
      <c r="G3" s="91"/>
      <c r="H3" s="94" t="s">
        <v>1539</v>
      </c>
      <c r="I3" s="95" t="s">
        <v>1530</v>
      </c>
      <c r="J3" s="95" t="s">
        <v>1572</v>
      </c>
      <c r="K3" s="95" t="s">
        <v>1573</v>
      </c>
      <c r="L3" s="96" t="s">
        <v>29</v>
      </c>
    </row>
    <row r="4" spans="2:12">
      <c r="B4" s="97" t="s">
        <v>1528</v>
      </c>
      <c r="C4" s="5" t="s">
        <v>1531</v>
      </c>
      <c r="D4" s="24">
        <v>705</v>
      </c>
      <c r="E4" s="24">
        <v>4105</v>
      </c>
      <c r="F4" s="98">
        <f>SUM(D4:E4)</f>
        <v>4810</v>
      </c>
      <c r="G4" s="5"/>
      <c r="H4" s="103" t="s">
        <v>1540</v>
      </c>
      <c r="I4" s="5" t="s">
        <v>1531</v>
      </c>
      <c r="J4" s="24">
        <v>14</v>
      </c>
      <c r="K4" s="24">
        <v>105</v>
      </c>
      <c r="L4" s="104">
        <f t="shared" ref="L4:L11" si="0">SUM(J4:K4)</f>
        <v>119</v>
      </c>
    </row>
    <row r="5" spans="2:12">
      <c r="B5" s="97" t="s">
        <v>1532</v>
      </c>
      <c r="C5" s="5" t="s">
        <v>1531</v>
      </c>
      <c r="D5" s="5">
        <v>3</v>
      </c>
      <c r="E5" s="5">
        <v>85</v>
      </c>
      <c r="F5" s="98">
        <f>SUM(D5:E5)</f>
        <v>88</v>
      </c>
      <c r="G5" s="5"/>
      <c r="H5" s="103" t="s">
        <v>160</v>
      </c>
      <c r="I5" s="5" t="s">
        <v>1531</v>
      </c>
      <c r="J5" s="24">
        <v>12</v>
      </c>
      <c r="K5" s="24">
        <v>79</v>
      </c>
      <c r="L5" s="104">
        <f t="shared" si="0"/>
        <v>91</v>
      </c>
    </row>
    <row r="6" spans="2:12" ht="30">
      <c r="B6" s="97" t="s">
        <v>1632</v>
      </c>
      <c r="C6" s="5" t="s">
        <v>1531</v>
      </c>
      <c r="D6" s="164">
        <v>284</v>
      </c>
      <c r="E6" s="164">
        <v>1017</v>
      </c>
      <c r="F6" s="98">
        <f>SUM(D6:E6)</f>
        <v>1301</v>
      </c>
      <c r="G6" s="5"/>
      <c r="H6" s="103" t="s">
        <v>1543</v>
      </c>
      <c r="I6" s="5" t="s">
        <v>1531</v>
      </c>
      <c r="J6" s="5">
        <v>5</v>
      </c>
      <c r="K6" s="5">
        <v>25</v>
      </c>
      <c r="L6" s="104">
        <f t="shared" si="0"/>
        <v>30</v>
      </c>
    </row>
    <row r="7" spans="2:12" ht="15.75" thickBot="1">
      <c r="B7" s="99" t="s">
        <v>169</v>
      </c>
      <c r="C7" s="100" t="s">
        <v>1531</v>
      </c>
      <c r="D7" s="100">
        <v>35</v>
      </c>
      <c r="E7" s="100">
        <v>293</v>
      </c>
      <c r="F7" s="101">
        <f>SUM(D7:E7)</f>
        <v>328</v>
      </c>
      <c r="G7" s="5"/>
      <c r="H7" s="103" t="s">
        <v>1544</v>
      </c>
      <c r="I7" s="5" t="s">
        <v>196</v>
      </c>
      <c r="J7" s="24">
        <v>825</v>
      </c>
      <c r="K7" s="24">
        <v>6691</v>
      </c>
      <c r="L7" s="104">
        <f t="shared" si="0"/>
        <v>7516</v>
      </c>
    </row>
    <row r="8" spans="2:12">
      <c r="B8" s="5"/>
      <c r="C8" s="93"/>
      <c r="D8" s="93"/>
      <c r="E8" s="93"/>
      <c r="F8" s="92"/>
      <c r="G8" s="5"/>
      <c r="H8" s="103" t="s">
        <v>1541</v>
      </c>
      <c r="I8" s="5" t="s">
        <v>1531</v>
      </c>
      <c r="J8" s="5"/>
      <c r="K8" s="5">
        <v>6</v>
      </c>
      <c r="L8" s="104">
        <f t="shared" si="0"/>
        <v>6</v>
      </c>
    </row>
    <row r="9" spans="2:12" ht="15.75" thickBot="1">
      <c r="B9" s="5"/>
      <c r="C9" s="93"/>
      <c r="D9" s="93"/>
      <c r="E9" s="93"/>
      <c r="F9" s="92"/>
      <c r="G9" s="5"/>
      <c r="H9" s="103" t="s">
        <v>1542</v>
      </c>
      <c r="I9" s="5" t="s">
        <v>1531</v>
      </c>
      <c r="J9" s="24">
        <v>12</v>
      </c>
      <c r="K9" s="24">
        <v>91</v>
      </c>
      <c r="L9" s="104">
        <f t="shared" si="0"/>
        <v>103</v>
      </c>
    </row>
    <row r="10" spans="2:12" ht="30">
      <c r="B10" s="94" t="s">
        <v>1533</v>
      </c>
      <c r="C10" s="95" t="s">
        <v>1530</v>
      </c>
      <c r="D10" s="95" t="s">
        <v>1572</v>
      </c>
      <c r="E10" s="95" t="s">
        <v>1573</v>
      </c>
      <c r="F10" s="96" t="s">
        <v>29</v>
      </c>
      <c r="G10" s="5"/>
      <c r="H10" s="103" t="s">
        <v>1288</v>
      </c>
      <c r="I10" s="5" t="s">
        <v>1531</v>
      </c>
      <c r="J10" s="5"/>
      <c r="K10" s="5">
        <v>12</v>
      </c>
      <c r="L10" s="104">
        <f t="shared" si="0"/>
        <v>12</v>
      </c>
    </row>
    <row r="11" spans="2:12" ht="15.75" thickBot="1">
      <c r="B11" s="103" t="s">
        <v>1511</v>
      </c>
      <c r="C11" s="5" t="s">
        <v>1531</v>
      </c>
      <c r="D11" s="24">
        <v>66</v>
      </c>
      <c r="E11" s="24">
        <v>256</v>
      </c>
      <c r="F11" s="104">
        <f>SUM(D11:E11)</f>
        <v>322</v>
      </c>
      <c r="G11" s="5"/>
      <c r="H11" s="105" t="s">
        <v>161</v>
      </c>
      <c r="I11" s="102" t="s">
        <v>196</v>
      </c>
      <c r="J11" s="102"/>
      <c r="K11" s="102">
        <v>15535</v>
      </c>
      <c r="L11" s="106">
        <f t="shared" si="0"/>
        <v>15535</v>
      </c>
    </row>
    <row r="12" spans="2:12">
      <c r="B12" s="103" t="s">
        <v>1535</v>
      </c>
      <c r="C12" s="5" t="s">
        <v>1538</v>
      </c>
      <c r="D12" s="24">
        <v>74155</v>
      </c>
      <c r="E12" s="24">
        <v>243355</v>
      </c>
      <c r="F12" s="104">
        <f t="shared" ref="F12:F18" si="1">SUM(D12:E12)</f>
        <v>317510</v>
      </c>
      <c r="G12" s="5"/>
      <c r="H12" s="5"/>
      <c r="I12" s="5"/>
      <c r="J12" s="5"/>
      <c r="K12" s="5"/>
      <c r="L12" s="5"/>
    </row>
    <row r="13" spans="2:12">
      <c r="B13" s="103" t="s">
        <v>167</v>
      </c>
      <c r="C13" s="5" t="s">
        <v>1531</v>
      </c>
      <c r="D13" s="24">
        <v>1333</v>
      </c>
      <c r="E13" s="24">
        <v>1858</v>
      </c>
      <c r="F13" s="104">
        <f t="shared" si="1"/>
        <v>3191</v>
      </c>
      <c r="G13" s="5"/>
      <c r="H13" s="233"/>
      <c r="I13" s="5"/>
      <c r="J13" s="5"/>
      <c r="K13" s="5"/>
      <c r="L13" s="5"/>
    </row>
    <row r="14" spans="2:12">
      <c r="B14" s="103" t="s">
        <v>1534</v>
      </c>
      <c r="C14" s="5" t="s">
        <v>1531</v>
      </c>
      <c r="D14" s="24">
        <v>72</v>
      </c>
      <c r="E14" s="24">
        <v>365</v>
      </c>
      <c r="F14" s="104">
        <f t="shared" si="1"/>
        <v>437</v>
      </c>
      <c r="G14" s="5"/>
      <c r="H14" s="5"/>
      <c r="I14" s="5"/>
      <c r="J14" s="5"/>
      <c r="K14" s="5"/>
      <c r="L14" s="5"/>
    </row>
    <row r="15" spans="2:12">
      <c r="B15" s="103" t="s">
        <v>165</v>
      </c>
      <c r="C15" s="5" t="s">
        <v>1531</v>
      </c>
      <c r="D15" s="24">
        <v>3963</v>
      </c>
      <c r="E15" s="24">
        <v>27782</v>
      </c>
      <c r="F15" s="104">
        <f t="shared" si="1"/>
        <v>31745</v>
      </c>
      <c r="G15" s="5"/>
      <c r="H15" s="5"/>
      <c r="I15" s="5"/>
      <c r="J15" s="5"/>
      <c r="K15" s="5"/>
      <c r="L15" s="5"/>
    </row>
    <row r="16" spans="2:12">
      <c r="B16" s="103" t="s">
        <v>166</v>
      </c>
      <c r="C16" s="5" t="s">
        <v>1531</v>
      </c>
      <c r="D16" s="24">
        <v>554</v>
      </c>
      <c r="E16" s="24">
        <v>1550</v>
      </c>
      <c r="F16" s="104">
        <f t="shared" si="1"/>
        <v>2104</v>
      </c>
      <c r="G16" s="5"/>
      <c r="H16" s="5"/>
      <c r="I16" s="5"/>
      <c r="J16" s="5"/>
      <c r="K16" s="5"/>
      <c r="L16" s="5"/>
    </row>
    <row r="17" spans="2:13">
      <c r="B17" s="103" t="s">
        <v>1535</v>
      </c>
      <c r="C17" s="5" t="s">
        <v>1536</v>
      </c>
      <c r="D17" s="24">
        <v>6145</v>
      </c>
      <c r="E17" s="24">
        <v>15832</v>
      </c>
      <c r="F17" s="104">
        <f t="shared" si="1"/>
        <v>21977</v>
      </c>
      <c r="G17" s="5"/>
      <c r="H17" s="5"/>
      <c r="I17" s="5"/>
      <c r="J17" s="5"/>
      <c r="K17" s="5"/>
      <c r="L17" s="5"/>
    </row>
    <row r="18" spans="2:13" ht="15.75" thickBot="1">
      <c r="B18" s="105" t="s">
        <v>1537</v>
      </c>
      <c r="C18" s="325" t="s">
        <v>1531</v>
      </c>
      <c r="D18" s="325">
        <v>272</v>
      </c>
      <c r="E18" s="325">
        <v>516</v>
      </c>
      <c r="F18" s="106">
        <f t="shared" si="1"/>
        <v>788</v>
      </c>
      <c r="G18" s="5"/>
      <c r="H18" s="5"/>
      <c r="I18" s="5"/>
      <c r="J18" s="5"/>
      <c r="K18" s="5"/>
      <c r="L18" s="5"/>
    </row>
    <row r="20" spans="2:13" ht="54">
      <c r="B20" s="174" t="s">
        <v>1626</v>
      </c>
      <c r="C20" s="174" t="s">
        <v>1627</v>
      </c>
      <c r="D20" s="174" t="s">
        <v>1628</v>
      </c>
      <c r="E20" s="174" t="s">
        <v>1629</v>
      </c>
      <c r="F20" s="174" t="s">
        <v>2019</v>
      </c>
      <c r="G20" s="174" t="s">
        <v>2020</v>
      </c>
      <c r="H20" s="174" t="s">
        <v>1636</v>
      </c>
      <c r="I20" s="174" t="s">
        <v>1627</v>
      </c>
      <c r="J20" s="174" t="s">
        <v>1628</v>
      </c>
      <c r="K20" s="174" t="s">
        <v>1629</v>
      </c>
      <c r="L20" s="174" t="s">
        <v>2019</v>
      </c>
      <c r="M20" s="174" t="s">
        <v>2020</v>
      </c>
    </row>
    <row r="21" spans="2:13" ht="36">
      <c r="B21" s="174" t="s">
        <v>1630</v>
      </c>
      <c r="C21" s="174" t="s">
        <v>1631</v>
      </c>
      <c r="D21" s="175">
        <f t="shared" ref="D21:F24" si="2">D4</f>
        <v>705</v>
      </c>
      <c r="E21" s="175">
        <f t="shared" si="2"/>
        <v>4105</v>
      </c>
      <c r="F21" s="175">
        <f t="shared" si="2"/>
        <v>4810</v>
      </c>
      <c r="G21" s="175">
        <v>984</v>
      </c>
      <c r="H21" s="174" t="s">
        <v>1637</v>
      </c>
      <c r="I21" s="174" t="s">
        <v>1631</v>
      </c>
      <c r="J21" s="175">
        <f t="shared" ref="J21:L28" si="3">J4</f>
        <v>14</v>
      </c>
      <c r="K21" s="175">
        <f t="shared" si="3"/>
        <v>105</v>
      </c>
      <c r="L21" s="175">
        <f t="shared" si="3"/>
        <v>119</v>
      </c>
      <c r="M21" s="3">
        <v>34</v>
      </c>
    </row>
    <row r="22" spans="2:13" ht="36">
      <c r="B22" s="174" t="s">
        <v>1635</v>
      </c>
      <c r="C22" s="174" t="s">
        <v>1631</v>
      </c>
      <c r="D22" s="175">
        <f t="shared" si="2"/>
        <v>3</v>
      </c>
      <c r="E22" s="175">
        <f t="shared" si="2"/>
        <v>85</v>
      </c>
      <c r="F22" s="175">
        <f t="shared" si="2"/>
        <v>88</v>
      </c>
      <c r="G22" s="175">
        <v>17</v>
      </c>
      <c r="H22" s="174" t="s">
        <v>1638</v>
      </c>
      <c r="I22" s="174" t="s">
        <v>1631</v>
      </c>
      <c r="J22" s="175">
        <f t="shared" si="3"/>
        <v>12</v>
      </c>
      <c r="K22" s="175">
        <f t="shared" si="3"/>
        <v>79</v>
      </c>
      <c r="L22" s="175">
        <f t="shared" si="3"/>
        <v>91</v>
      </c>
      <c r="M22" s="3">
        <v>19</v>
      </c>
    </row>
    <row r="23" spans="2:13" ht="36">
      <c r="B23" s="174" t="s">
        <v>1633</v>
      </c>
      <c r="C23" s="174" t="s">
        <v>1631</v>
      </c>
      <c r="D23" s="175">
        <f t="shared" si="2"/>
        <v>284</v>
      </c>
      <c r="E23" s="175">
        <f t="shared" si="2"/>
        <v>1017</v>
      </c>
      <c r="F23" s="175">
        <f t="shared" si="2"/>
        <v>1301</v>
      </c>
      <c r="G23" s="175">
        <f>371+86</f>
        <v>457</v>
      </c>
      <c r="H23" s="174" t="s">
        <v>1639</v>
      </c>
      <c r="I23" s="174" t="s">
        <v>1631</v>
      </c>
      <c r="J23" s="175">
        <f t="shared" si="3"/>
        <v>5</v>
      </c>
      <c r="K23" s="175">
        <f t="shared" si="3"/>
        <v>25</v>
      </c>
      <c r="L23" s="175">
        <f t="shared" si="3"/>
        <v>30</v>
      </c>
      <c r="M23" s="3">
        <v>9</v>
      </c>
    </row>
    <row r="24" spans="2:13" ht="18">
      <c r="B24" s="174" t="s">
        <v>1634</v>
      </c>
      <c r="C24" s="174" t="s">
        <v>1631</v>
      </c>
      <c r="D24" s="175">
        <f t="shared" si="2"/>
        <v>35</v>
      </c>
      <c r="E24" s="175">
        <f t="shared" si="2"/>
        <v>293</v>
      </c>
      <c r="F24" s="175">
        <f t="shared" si="2"/>
        <v>328</v>
      </c>
      <c r="G24" s="175">
        <f>62+27</f>
        <v>89</v>
      </c>
      <c r="H24" s="174" t="s">
        <v>1640</v>
      </c>
      <c r="I24" s="174" t="s">
        <v>1645</v>
      </c>
      <c r="J24" s="175">
        <f t="shared" si="3"/>
        <v>825</v>
      </c>
      <c r="K24" s="175">
        <f t="shared" si="3"/>
        <v>6691</v>
      </c>
      <c r="L24" s="175">
        <f t="shared" si="3"/>
        <v>7516</v>
      </c>
    </row>
    <row r="25" spans="2:13" ht="36">
      <c r="H25" s="174" t="s">
        <v>1641</v>
      </c>
      <c r="I25" s="174" t="s">
        <v>1631</v>
      </c>
      <c r="J25" s="175">
        <f t="shared" si="3"/>
        <v>0</v>
      </c>
      <c r="K25" s="175">
        <f t="shared" si="3"/>
        <v>6</v>
      </c>
      <c r="L25" s="175">
        <f t="shared" si="3"/>
        <v>6</v>
      </c>
      <c r="M25" s="3">
        <v>3</v>
      </c>
    </row>
    <row r="26" spans="2:13" ht="36">
      <c r="H26" s="174" t="s">
        <v>1642</v>
      </c>
      <c r="I26" s="174" t="s">
        <v>1631</v>
      </c>
      <c r="J26" s="175">
        <f t="shared" si="3"/>
        <v>12</v>
      </c>
      <c r="K26" s="175">
        <f t="shared" si="3"/>
        <v>91</v>
      </c>
      <c r="L26" s="175">
        <f t="shared" si="3"/>
        <v>103</v>
      </c>
      <c r="M26" s="3">
        <v>34</v>
      </c>
    </row>
    <row r="27" spans="2:13" ht="36">
      <c r="H27" s="174" t="s">
        <v>1643</v>
      </c>
      <c r="I27" s="174" t="s">
        <v>1631</v>
      </c>
      <c r="J27" s="175">
        <f t="shared" si="3"/>
        <v>0</v>
      </c>
      <c r="K27" s="175">
        <f t="shared" si="3"/>
        <v>12</v>
      </c>
      <c r="L27" s="175">
        <f t="shared" si="3"/>
        <v>12</v>
      </c>
    </row>
    <row r="28" spans="2:13" ht="18">
      <c r="H28" s="174" t="s">
        <v>1644</v>
      </c>
      <c r="I28" s="174" t="s">
        <v>1645</v>
      </c>
      <c r="J28" s="175">
        <f t="shared" si="3"/>
        <v>0</v>
      </c>
      <c r="K28" s="175">
        <f t="shared" si="3"/>
        <v>15535</v>
      </c>
      <c r="L28" s="175">
        <f t="shared" si="3"/>
        <v>15535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B2:J26"/>
  <sheetViews>
    <sheetView workbookViewId="0">
      <selection activeCell="B2" sqref="B2"/>
    </sheetView>
  </sheetViews>
  <sheetFormatPr defaultRowHeight="15"/>
  <cols>
    <col min="1" max="1" width="3.42578125" style="147" customWidth="1"/>
    <col min="2" max="2" width="37.7109375" style="46" bestFit="1" customWidth="1"/>
    <col min="3" max="3" width="15.140625" style="147" customWidth="1"/>
    <col min="4" max="4" width="9.5703125" style="285" bestFit="1" customWidth="1"/>
    <col min="5" max="5" width="12.5703125" style="285" customWidth="1"/>
    <col min="6" max="6" width="9.140625" style="147"/>
    <col min="7" max="7" width="45.140625" style="147" customWidth="1"/>
    <col min="8" max="9" width="9.140625" style="147"/>
    <col min="10" max="10" width="12.28515625" style="147" customWidth="1"/>
    <col min="11" max="12" width="11.5703125" style="147" bestFit="1" customWidth="1"/>
    <col min="13" max="16384" width="9.140625" style="147"/>
  </cols>
  <sheetData>
    <row r="2" spans="2:10" ht="15.75" thickBot="1">
      <c r="B2" s="251" t="s">
        <v>2782</v>
      </c>
    </row>
    <row r="3" spans="2:10" ht="15.75" thickBot="1">
      <c r="B3" s="145" t="s">
        <v>1592</v>
      </c>
      <c r="C3" s="146" t="s">
        <v>1530</v>
      </c>
      <c r="D3" s="286" t="s">
        <v>1593</v>
      </c>
      <c r="E3" s="286" t="s">
        <v>1594</v>
      </c>
      <c r="G3" s="176" t="s">
        <v>1646</v>
      </c>
      <c r="H3" s="177" t="s">
        <v>1627</v>
      </c>
      <c r="I3" s="177" t="s">
        <v>1647</v>
      </c>
      <c r="J3" s="178" t="s">
        <v>1648</v>
      </c>
    </row>
    <row r="4" spans="2:10" ht="18">
      <c r="B4" s="148" t="s">
        <v>1595</v>
      </c>
      <c r="C4" s="149" t="s">
        <v>173</v>
      </c>
      <c r="D4" s="287">
        <f>Coverage!C15</f>
        <v>1443.2466666666667</v>
      </c>
      <c r="E4" s="288">
        <v>1227.0550000000003</v>
      </c>
      <c r="G4" s="188" t="s">
        <v>1921</v>
      </c>
      <c r="H4" s="181" t="s">
        <v>1922</v>
      </c>
      <c r="I4" s="183">
        <f>D4</f>
        <v>1443.2466666666667</v>
      </c>
      <c r="J4" s="184">
        <f>E4</f>
        <v>1227.0550000000003</v>
      </c>
    </row>
    <row r="5" spans="2:10" ht="18">
      <c r="B5" s="114" t="s">
        <v>1596</v>
      </c>
      <c r="C5" s="152" t="s">
        <v>173</v>
      </c>
      <c r="D5" s="289">
        <v>1116</v>
      </c>
      <c r="E5" s="290">
        <v>1116</v>
      </c>
      <c r="G5" s="188" t="s">
        <v>2163</v>
      </c>
      <c r="H5" s="181" t="s">
        <v>1922</v>
      </c>
      <c r="I5" s="183">
        <f>D5</f>
        <v>1116</v>
      </c>
      <c r="J5" s="184">
        <f>E5</f>
        <v>1116</v>
      </c>
    </row>
    <row r="6" spans="2:10" ht="17.25">
      <c r="B6" s="114" t="s">
        <v>1597</v>
      </c>
      <c r="C6" s="152" t="s">
        <v>1531</v>
      </c>
      <c r="D6" s="291">
        <f>fclts_prd!D4</f>
        <v>705</v>
      </c>
      <c r="E6" s="292">
        <v>536</v>
      </c>
      <c r="G6" s="179" t="s">
        <v>1650</v>
      </c>
      <c r="H6" s="181" t="s">
        <v>1631</v>
      </c>
      <c r="I6" s="183">
        <v>330</v>
      </c>
      <c r="J6" s="184">
        <v>330</v>
      </c>
    </row>
    <row r="7" spans="2:10" ht="17.25">
      <c r="B7" s="114" t="s">
        <v>1598</v>
      </c>
      <c r="C7" s="152" t="s">
        <v>1531</v>
      </c>
      <c r="D7" s="291">
        <f>fclts_prd!D7</f>
        <v>35</v>
      </c>
      <c r="E7" s="292">
        <v>34</v>
      </c>
      <c r="G7" s="179" t="s">
        <v>1651</v>
      </c>
      <c r="H7" s="181" t="s">
        <v>1631</v>
      </c>
      <c r="I7" s="183">
        <f t="shared" ref="I7:J9" si="0">D7</f>
        <v>35</v>
      </c>
      <c r="J7" s="184">
        <f t="shared" si="0"/>
        <v>34</v>
      </c>
    </row>
    <row r="8" spans="2:10" ht="17.25">
      <c r="B8" s="114" t="s">
        <v>1599</v>
      </c>
      <c r="C8" s="152" t="s">
        <v>1531</v>
      </c>
      <c r="D8" s="293">
        <f>Coverage!F7</f>
        <v>3659</v>
      </c>
      <c r="E8" s="294">
        <v>3439</v>
      </c>
      <c r="G8" s="179" t="s">
        <v>1652</v>
      </c>
      <c r="H8" s="181" t="s">
        <v>1631</v>
      </c>
      <c r="I8" s="183">
        <f t="shared" si="0"/>
        <v>3659</v>
      </c>
      <c r="J8" s="184">
        <f t="shared" si="0"/>
        <v>3439</v>
      </c>
    </row>
    <row r="9" spans="2:10" ht="18" thickBot="1">
      <c r="B9" s="155" t="s">
        <v>1600</v>
      </c>
      <c r="C9" s="156" t="s">
        <v>1531</v>
      </c>
      <c r="D9" s="295">
        <f>Coverage!I9</f>
        <v>26195</v>
      </c>
      <c r="E9" s="296">
        <v>26195</v>
      </c>
      <c r="G9" s="180" t="s">
        <v>1653</v>
      </c>
      <c r="H9" s="182" t="s">
        <v>1631</v>
      </c>
      <c r="I9" s="185">
        <f t="shared" si="0"/>
        <v>26195</v>
      </c>
      <c r="J9" s="186">
        <f t="shared" si="0"/>
        <v>26195</v>
      </c>
    </row>
    <row r="10" spans="2:10" ht="15.75" thickBot="1">
      <c r="B10" s="109"/>
      <c r="C10" s="152"/>
      <c r="D10" s="291"/>
      <c r="E10" s="291"/>
      <c r="G10" s="109"/>
      <c r="H10" s="152"/>
      <c r="I10" s="153"/>
      <c r="J10" s="153"/>
    </row>
    <row r="11" spans="2:10" ht="18">
      <c r="B11" s="148" t="s">
        <v>1601</v>
      </c>
      <c r="C11" s="149" t="s">
        <v>1531</v>
      </c>
      <c r="D11" s="297">
        <f>fclts_prd!J5</f>
        <v>12</v>
      </c>
      <c r="E11" s="298">
        <v>11</v>
      </c>
      <c r="G11" s="187" t="s">
        <v>1656</v>
      </c>
      <c r="H11" s="190" t="s">
        <v>1631</v>
      </c>
      <c r="I11" s="191">
        <f t="shared" ref="I11:J13" si="1">D11</f>
        <v>12</v>
      </c>
      <c r="J11" s="192">
        <f t="shared" si="1"/>
        <v>11</v>
      </c>
    </row>
    <row r="12" spans="2:10" ht="18">
      <c r="B12" s="114" t="s">
        <v>1602</v>
      </c>
      <c r="C12" s="152" t="s">
        <v>1603</v>
      </c>
      <c r="D12" s="24">
        <v>914.6</v>
      </c>
      <c r="E12" s="87">
        <v>721</v>
      </c>
      <c r="G12" s="188" t="s">
        <v>1654</v>
      </c>
      <c r="H12" s="181" t="s">
        <v>1657</v>
      </c>
      <c r="I12" s="183">
        <f t="shared" si="1"/>
        <v>914.6</v>
      </c>
      <c r="J12" s="184">
        <f t="shared" si="1"/>
        <v>721</v>
      </c>
    </row>
    <row r="13" spans="2:10" ht="18.75" thickBot="1">
      <c r="B13" s="155" t="s">
        <v>1604</v>
      </c>
      <c r="C13" s="156" t="s">
        <v>1603</v>
      </c>
      <c r="D13" s="283">
        <v>891.8</v>
      </c>
      <c r="E13" s="302">
        <v>677</v>
      </c>
      <c r="G13" s="189" t="s">
        <v>1655</v>
      </c>
      <c r="H13" s="182" t="s">
        <v>1657</v>
      </c>
      <c r="I13" s="185">
        <f t="shared" si="1"/>
        <v>891.8</v>
      </c>
      <c r="J13" s="186">
        <f t="shared" si="1"/>
        <v>677</v>
      </c>
    </row>
    <row r="14" spans="2:10" ht="15.75" thickBot="1">
      <c r="B14" s="109"/>
      <c r="C14" s="152"/>
      <c r="D14" s="291"/>
      <c r="E14" s="291"/>
      <c r="G14" s="109"/>
      <c r="H14" s="152"/>
      <c r="I14" s="153"/>
      <c r="J14" s="153"/>
    </row>
    <row r="15" spans="2:10" ht="18">
      <c r="B15" s="148" t="s">
        <v>1605</v>
      </c>
      <c r="C15" s="149" t="s">
        <v>1603</v>
      </c>
      <c r="D15" s="331">
        <v>26910.321</v>
      </c>
      <c r="E15" s="303">
        <v>19130.116000000002</v>
      </c>
      <c r="G15" s="187" t="s">
        <v>1658</v>
      </c>
      <c r="H15" s="190" t="s">
        <v>1657</v>
      </c>
      <c r="I15" s="191">
        <f>D15</f>
        <v>26910.321</v>
      </c>
      <c r="J15" s="192">
        <f>E15</f>
        <v>19130.116000000002</v>
      </c>
    </row>
    <row r="16" spans="2:10" ht="18.75" thickBot="1">
      <c r="B16" s="155" t="s">
        <v>1606</v>
      </c>
      <c r="C16" s="156" t="s">
        <v>1603</v>
      </c>
      <c r="D16" s="295">
        <v>12864</v>
      </c>
      <c r="E16" s="296">
        <v>8026</v>
      </c>
      <c r="G16" s="189" t="s">
        <v>1659</v>
      </c>
      <c r="H16" s="182" t="s">
        <v>1657</v>
      </c>
      <c r="I16" s="185">
        <f>D16</f>
        <v>12864</v>
      </c>
      <c r="J16" s="186">
        <f>E16</f>
        <v>8026</v>
      </c>
    </row>
    <row r="17" spans="2:10" ht="15.75" thickBot="1">
      <c r="B17" s="109"/>
      <c r="C17" s="152"/>
      <c r="D17" s="291"/>
      <c r="E17" s="291"/>
      <c r="G17" s="109"/>
      <c r="H17" s="152"/>
      <c r="I17" s="153"/>
      <c r="J17" s="153"/>
    </row>
    <row r="18" spans="2:10" ht="18.75" thickBot="1">
      <c r="B18" s="159" t="s">
        <v>1607</v>
      </c>
      <c r="C18" s="160" t="s">
        <v>1531</v>
      </c>
      <c r="D18" s="299">
        <f>fclts_prd!J4</f>
        <v>14</v>
      </c>
      <c r="E18" s="300">
        <v>14</v>
      </c>
      <c r="G18" s="193" t="s">
        <v>1660</v>
      </c>
      <c r="H18" s="194" t="s">
        <v>1631</v>
      </c>
      <c r="I18" s="195">
        <f>D18</f>
        <v>14</v>
      </c>
      <c r="J18" s="196">
        <f>E18</f>
        <v>14</v>
      </c>
    </row>
    <row r="19" spans="2:10" ht="15.75" thickBot="1">
      <c r="D19" s="301"/>
      <c r="E19" s="301"/>
      <c r="G19" s="46"/>
      <c r="I19" s="161"/>
      <c r="J19" s="161"/>
    </row>
    <row r="20" spans="2:10" ht="36">
      <c r="B20" s="148" t="s">
        <v>2550</v>
      </c>
      <c r="C20" s="149" t="s">
        <v>1608</v>
      </c>
      <c r="D20" s="297">
        <v>108230</v>
      </c>
      <c r="E20" s="298">
        <v>126439</v>
      </c>
      <c r="G20" s="187" t="s">
        <v>2549</v>
      </c>
      <c r="H20" s="204" t="s">
        <v>1661</v>
      </c>
      <c r="I20" s="150">
        <f>D20</f>
        <v>108230</v>
      </c>
      <c r="J20" s="151">
        <f>E20</f>
        <v>126439</v>
      </c>
    </row>
    <row r="21" spans="2:10" ht="36">
      <c r="B21" s="114" t="s">
        <v>2166</v>
      </c>
      <c r="C21" s="152" t="s">
        <v>1608</v>
      </c>
      <c r="D21" s="291">
        <v>66831</v>
      </c>
      <c r="E21" s="292">
        <v>87698</v>
      </c>
      <c r="G21" s="188" t="s">
        <v>2167</v>
      </c>
      <c r="H21" s="197" t="s">
        <v>1661</v>
      </c>
      <c r="I21" s="153">
        <f t="shared" ref="I21:J26" si="2">D21</f>
        <v>66831</v>
      </c>
      <c r="J21" s="154">
        <f t="shared" si="2"/>
        <v>87698</v>
      </c>
    </row>
    <row r="22" spans="2:10" ht="18">
      <c r="B22" s="114" t="s">
        <v>2168</v>
      </c>
      <c r="C22" s="152" t="s">
        <v>1608</v>
      </c>
      <c r="D22" s="291">
        <v>869980</v>
      </c>
      <c r="E22" s="292">
        <v>808384</v>
      </c>
      <c r="G22" s="188" t="s">
        <v>2169</v>
      </c>
      <c r="H22" s="197" t="s">
        <v>1661</v>
      </c>
      <c r="I22" s="153">
        <f>D22</f>
        <v>869980</v>
      </c>
      <c r="J22" s="154">
        <f>E22</f>
        <v>808384</v>
      </c>
    </row>
    <row r="23" spans="2:10" ht="18">
      <c r="B23" s="114" t="s">
        <v>1609</v>
      </c>
      <c r="C23" s="152" t="s">
        <v>1610</v>
      </c>
      <c r="D23" s="24">
        <v>35344.5</v>
      </c>
      <c r="E23" s="87">
        <v>31780</v>
      </c>
      <c r="G23" s="188" t="s">
        <v>1662</v>
      </c>
      <c r="H23" s="197" t="s">
        <v>1663</v>
      </c>
      <c r="I23" s="153">
        <f t="shared" si="2"/>
        <v>35344.5</v>
      </c>
      <c r="J23" s="154">
        <f t="shared" si="2"/>
        <v>31780</v>
      </c>
    </row>
    <row r="24" spans="2:10" ht="18">
      <c r="B24" s="114" t="s">
        <v>2165</v>
      </c>
      <c r="C24" s="152" t="s">
        <v>1561</v>
      </c>
      <c r="D24" s="24">
        <v>99</v>
      </c>
      <c r="E24" s="87">
        <v>68</v>
      </c>
      <c r="G24" s="188" t="s">
        <v>2164</v>
      </c>
      <c r="H24" s="197" t="s">
        <v>1665</v>
      </c>
      <c r="I24" s="153">
        <f>D24</f>
        <v>99</v>
      </c>
      <c r="J24" s="154">
        <f>E24</f>
        <v>68</v>
      </c>
    </row>
    <row r="25" spans="2:10" ht="18">
      <c r="B25" s="114" t="s">
        <v>1611</v>
      </c>
      <c r="C25" s="152" t="s">
        <v>1561</v>
      </c>
      <c r="D25" s="24">
        <v>1140</v>
      </c>
      <c r="E25" s="87">
        <v>1097</v>
      </c>
      <c r="G25" s="188" t="s">
        <v>1670</v>
      </c>
      <c r="H25" s="197" t="s">
        <v>1665</v>
      </c>
      <c r="I25" s="153">
        <f t="shared" si="2"/>
        <v>1140</v>
      </c>
      <c r="J25" s="154">
        <f t="shared" si="2"/>
        <v>1097</v>
      </c>
    </row>
    <row r="26" spans="2:10" ht="18.75" thickBot="1">
      <c r="B26" s="155" t="s">
        <v>1612</v>
      </c>
      <c r="C26" s="156" t="s">
        <v>1561</v>
      </c>
      <c r="D26" s="283">
        <v>1032</v>
      </c>
      <c r="E26" s="302">
        <v>737</v>
      </c>
      <c r="G26" s="189" t="s">
        <v>1664</v>
      </c>
      <c r="H26" s="205" t="s">
        <v>1665</v>
      </c>
      <c r="I26" s="157">
        <f t="shared" si="2"/>
        <v>1032</v>
      </c>
      <c r="J26" s="158">
        <f t="shared" si="2"/>
        <v>737</v>
      </c>
    </row>
  </sheetData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1:J21"/>
  <sheetViews>
    <sheetView workbookViewId="0">
      <selection activeCell="B2" sqref="B2"/>
    </sheetView>
  </sheetViews>
  <sheetFormatPr defaultRowHeight="15"/>
  <cols>
    <col min="1" max="1" width="4" style="119" customWidth="1"/>
    <col min="2" max="2" width="36" style="119" bestFit="1" customWidth="1"/>
    <col min="3" max="3" width="11.85546875" style="119" bestFit="1" customWidth="1"/>
    <col min="4" max="4" width="9" style="119" bestFit="1" customWidth="1"/>
    <col min="5" max="5" width="9.140625" style="119"/>
    <col min="6" max="6" width="52.85546875" style="119" customWidth="1"/>
    <col min="7" max="7" width="8.85546875" style="119" bestFit="1" customWidth="1"/>
    <col min="8" max="8" width="14" style="119" bestFit="1" customWidth="1"/>
    <col min="9" max="16384" width="9.140625" style="119"/>
  </cols>
  <sheetData>
    <row r="1" spans="2:10" ht="15.75" thickBot="1"/>
    <row r="2" spans="2:10">
      <c r="B2" s="230" t="s">
        <v>1570</v>
      </c>
      <c r="C2" s="231" t="s">
        <v>1530</v>
      </c>
      <c r="D2" s="232" t="s">
        <v>1547</v>
      </c>
      <c r="E2" s="233"/>
      <c r="F2" s="230" t="s">
        <v>1546</v>
      </c>
      <c r="G2" s="231" t="s">
        <v>1530</v>
      </c>
      <c r="H2" s="232" t="s">
        <v>1547</v>
      </c>
    </row>
    <row r="3" spans="2:10">
      <c r="B3" s="234" t="s">
        <v>1567</v>
      </c>
      <c r="C3" s="203" t="s">
        <v>173</v>
      </c>
      <c r="D3" s="235">
        <f>Coverage!E15</f>
        <v>7378.3266666666668</v>
      </c>
      <c r="E3" s="233"/>
      <c r="F3" s="234" t="s">
        <v>1551</v>
      </c>
      <c r="G3" s="203" t="s">
        <v>1531</v>
      </c>
      <c r="H3" s="236">
        <f>fclts_prd!L10</f>
        <v>12</v>
      </c>
      <c r="J3" s="252"/>
    </row>
    <row r="4" spans="2:10">
      <c r="B4" s="234" t="s">
        <v>1568</v>
      </c>
      <c r="C4" s="203" t="s">
        <v>196</v>
      </c>
      <c r="D4" s="236">
        <f>Prod_TGT!E16</f>
        <v>92336.659999999989</v>
      </c>
      <c r="E4" s="233"/>
      <c r="F4" s="234" t="s">
        <v>1552</v>
      </c>
      <c r="G4" s="203" t="s">
        <v>196</v>
      </c>
      <c r="H4" s="236">
        <f>fclts_prd!L11</f>
        <v>15535</v>
      </c>
    </row>
    <row r="5" spans="2:10">
      <c r="B5" s="234" t="s">
        <v>1569</v>
      </c>
      <c r="C5" s="203" t="s">
        <v>173</v>
      </c>
      <c r="D5" s="235">
        <v>4370</v>
      </c>
      <c r="E5" s="233"/>
      <c r="F5" s="234" t="s">
        <v>1553</v>
      </c>
      <c r="G5" s="203" t="s">
        <v>1531</v>
      </c>
      <c r="H5" s="236">
        <f>fclts_prd!F5</f>
        <v>88</v>
      </c>
    </row>
    <row r="6" spans="2:10" ht="30">
      <c r="B6" s="262" t="s">
        <v>2170</v>
      </c>
      <c r="C6" s="203" t="s">
        <v>1548</v>
      </c>
      <c r="D6" s="236">
        <v>109441</v>
      </c>
      <c r="E6" s="233"/>
      <c r="F6" s="234" t="s">
        <v>1554</v>
      </c>
      <c r="G6" s="203" t="s">
        <v>1531</v>
      </c>
      <c r="H6" s="236">
        <f>fclts_prd!F4</f>
        <v>4810</v>
      </c>
    </row>
    <row r="7" spans="2:10" ht="15.75" thickBot="1">
      <c r="B7" s="237" t="s">
        <v>2171</v>
      </c>
      <c r="C7" s="238" t="s">
        <v>1548</v>
      </c>
      <c r="D7" s="239">
        <v>737000</v>
      </c>
      <c r="E7" s="233"/>
      <c r="F7" s="234" t="s">
        <v>1555</v>
      </c>
      <c r="G7" s="203" t="s">
        <v>1531</v>
      </c>
      <c r="H7" s="236">
        <f>fclts_prd!L8</f>
        <v>6</v>
      </c>
    </row>
    <row r="8" spans="2:10">
      <c r="B8" s="233"/>
      <c r="C8" s="233"/>
      <c r="D8" s="240"/>
      <c r="E8" s="233"/>
      <c r="F8" s="234" t="s">
        <v>160</v>
      </c>
      <c r="G8" s="203" t="s">
        <v>1531</v>
      </c>
      <c r="H8" s="236">
        <f>fclts_prd!L5</f>
        <v>91</v>
      </c>
    </row>
    <row r="9" spans="2:10" ht="15.75" thickBot="1">
      <c r="B9" s="233"/>
      <c r="C9" s="233"/>
      <c r="D9" s="241"/>
      <c r="E9" s="233"/>
      <c r="F9" s="234" t="s">
        <v>1556</v>
      </c>
      <c r="G9" s="203" t="s">
        <v>1531</v>
      </c>
      <c r="H9" s="236">
        <f>fclts_prd!L9</f>
        <v>103</v>
      </c>
    </row>
    <row r="10" spans="2:10">
      <c r="B10" s="242" t="s">
        <v>2783</v>
      </c>
      <c r="C10" s="243" t="s">
        <v>1549</v>
      </c>
      <c r="D10" s="244">
        <f>Bud_Stat!E14/1000000</f>
        <v>1451.785904693</v>
      </c>
      <c r="E10" s="233"/>
      <c r="F10" s="234" t="s">
        <v>1543</v>
      </c>
      <c r="G10" s="203" t="s">
        <v>1531</v>
      </c>
      <c r="H10" s="236">
        <f>fclts_prd!L6</f>
        <v>30</v>
      </c>
    </row>
    <row r="11" spans="2:10" ht="15.75" thickBot="1">
      <c r="B11" s="237" t="s">
        <v>1550</v>
      </c>
      <c r="C11" s="238" t="s">
        <v>1549</v>
      </c>
      <c r="D11" s="245">
        <f>Bud_Stat!Q14/1000000</f>
        <v>522.2502688699999</v>
      </c>
      <c r="E11" s="233"/>
      <c r="F11" s="237" t="s">
        <v>1544</v>
      </c>
      <c r="G11" s="238" t="s">
        <v>196</v>
      </c>
      <c r="H11" s="239">
        <f>fclts_prd!L7</f>
        <v>7516</v>
      </c>
    </row>
    <row r="12" spans="2:10" ht="15.75" thickBot="1">
      <c r="B12" s="233"/>
      <c r="C12" s="233"/>
      <c r="D12" s="240"/>
      <c r="E12" s="233"/>
    </row>
    <row r="13" spans="2:10" ht="15.75" thickBot="1">
      <c r="B13" s="242" t="s">
        <v>1560</v>
      </c>
      <c r="C13" s="243" t="s">
        <v>1559</v>
      </c>
      <c r="D13" s="246">
        <v>444431</v>
      </c>
      <c r="E13" s="233"/>
      <c r="F13" s="233"/>
      <c r="G13" s="233"/>
      <c r="H13" s="233"/>
    </row>
    <row r="14" spans="2:10">
      <c r="B14" s="234" t="s">
        <v>2177</v>
      </c>
      <c r="C14" s="203" t="s">
        <v>1561</v>
      </c>
      <c r="D14" s="236">
        <v>3937</v>
      </c>
      <c r="E14" s="233"/>
      <c r="F14" s="247" t="s">
        <v>1646</v>
      </c>
      <c r="G14" s="248" t="s">
        <v>1627</v>
      </c>
      <c r="H14" s="249" t="s">
        <v>1666</v>
      </c>
    </row>
    <row r="15" spans="2:10" ht="18">
      <c r="B15" s="234" t="s">
        <v>1562</v>
      </c>
      <c r="C15" s="203" t="s">
        <v>1561</v>
      </c>
      <c r="D15" s="236">
        <v>3554</v>
      </c>
      <c r="E15" s="233"/>
      <c r="F15" s="250" t="s">
        <v>1667</v>
      </c>
      <c r="G15" s="266" t="s">
        <v>1649</v>
      </c>
      <c r="H15" s="263">
        <f>D3</f>
        <v>7378.3266666666668</v>
      </c>
    </row>
    <row r="16" spans="2:10" ht="18">
      <c r="B16" s="234" t="s">
        <v>1563</v>
      </c>
      <c r="C16" s="203" t="s">
        <v>1561</v>
      </c>
      <c r="D16" s="236">
        <v>13040</v>
      </c>
      <c r="E16" s="233"/>
      <c r="F16" s="250" t="s">
        <v>1668</v>
      </c>
      <c r="G16" s="266" t="s">
        <v>1645</v>
      </c>
      <c r="H16" s="264">
        <f>D4</f>
        <v>92336.659999999989</v>
      </c>
    </row>
    <row r="17" spans="2:9" ht="18">
      <c r="B17" s="234" t="s">
        <v>1564</v>
      </c>
      <c r="C17" s="203" t="s">
        <v>1559</v>
      </c>
      <c r="D17" s="236">
        <v>266659</v>
      </c>
      <c r="E17" s="233"/>
      <c r="F17" s="250" t="s">
        <v>1669</v>
      </c>
      <c r="G17" s="266" t="s">
        <v>1649</v>
      </c>
      <c r="H17" s="265">
        <f>D5</f>
        <v>4370</v>
      </c>
    </row>
    <row r="18" spans="2:9" ht="36">
      <c r="B18" s="234" t="s">
        <v>1565</v>
      </c>
      <c r="C18" s="203" t="s">
        <v>1559</v>
      </c>
      <c r="D18" s="236">
        <v>88886</v>
      </c>
      <c r="E18" s="233"/>
      <c r="F18" s="188" t="s">
        <v>2167</v>
      </c>
      <c r="G18" s="197" t="s">
        <v>1661</v>
      </c>
      <c r="H18" s="264">
        <f>D6</f>
        <v>109441</v>
      </c>
    </row>
    <row r="19" spans="2:9" ht="18.75" thickBot="1">
      <c r="B19" s="237" t="s">
        <v>1558</v>
      </c>
      <c r="C19" s="238" t="s">
        <v>1557</v>
      </c>
      <c r="D19" s="239">
        <f>Bene.507!K16</f>
        <v>29935</v>
      </c>
      <c r="E19" s="233"/>
      <c r="F19" s="189" t="s">
        <v>2548</v>
      </c>
      <c r="G19" s="205" t="s">
        <v>1661</v>
      </c>
      <c r="H19" s="284">
        <f>D7</f>
        <v>737000</v>
      </c>
      <c r="I19" s="153"/>
    </row>
    <row r="21" spans="2:9">
      <c r="F21" s="23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5"/>
  <sheetViews>
    <sheetView workbookViewId="0">
      <selection activeCell="B2" sqref="B2"/>
    </sheetView>
  </sheetViews>
  <sheetFormatPr defaultRowHeight="15"/>
  <cols>
    <col min="1" max="1" width="3.28515625" customWidth="1"/>
    <col min="2" max="2" width="17" customWidth="1"/>
    <col min="3" max="5" width="6.42578125" style="22" bestFit="1" customWidth="1"/>
    <col min="6" max="6" width="12.5703125" bestFit="1" customWidth="1"/>
    <col min="7" max="7" width="11.28515625" customWidth="1"/>
    <col min="8" max="8" width="7.28515625" bestFit="1" customWidth="1"/>
    <col min="9" max="9" width="5.5703125" customWidth="1"/>
    <col min="10" max="10" width="13" bestFit="1" customWidth="1"/>
    <col min="11" max="11" width="12.85546875" bestFit="1" customWidth="1"/>
    <col min="12" max="12" width="7.140625" customWidth="1"/>
    <col min="13" max="13" width="19.140625" customWidth="1"/>
    <col min="14" max="14" width="26.5703125" customWidth="1"/>
    <col min="15" max="15" width="4" customWidth="1"/>
    <col min="16" max="16" width="5" customWidth="1"/>
    <col min="17" max="17" width="3" customWidth="1"/>
    <col min="18" max="18" width="5" customWidth="1"/>
    <col min="19" max="19" width="2" customWidth="1"/>
    <col min="20" max="21" width="4" customWidth="1"/>
    <col min="22" max="22" width="2" customWidth="1"/>
    <col min="23" max="23" width="5" customWidth="1"/>
    <col min="24" max="24" width="4" customWidth="1"/>
    <col min="25" max="25" width="5" customWidth="1"/>
    <col min="26" max="26" width="4" customWidth="1"/>
    <col min="27" max="27" width="5" customWidth="1"/>
    <col min="28" max="28" width="4" customWidth="1"/>
    <col min="29" max="29" width="5" customWidth="1"/>
    <col min="30" max="33" width="3" customWidth="1"/>
    <col min="34" max="34" width="5" customWidth="1"/>
    <col min="35" max="35" width="3" customWidth="1"/>
    <col min="36" max="36" width="5" customWidth="1"/>
    <col min="37" max="41" width="3" customWidth="1"/>
    <col min="42" max="46" width="4" customWidth="1"/>
    <col min="47" max="47" width="7.28515625" customWidth="1"/>
    <col min="48" max="48" width="11.28515625" customWidth="1"/>
    <col min="49" max="49" width="22.28515625" bestFit="1" customWidth="1"/>
    <col min="50" max="50" width="52.28515625" bestFit="1" customWidth="1"/>
    <col min="51" max="51" width="48" bestFit="1" customWidth="1"/>
    <col min="52" max="52" width="85.85546875" bestFit="1" customWidth="1"/>
    <col min="53" max="53" width="36.28515625" bestFit="1" customWidth="1"/>
    <col min="54" max="54" width="32.7109375" bestFit="1" customWidth="1"/>
    <col min="55" max="55" width="50.5703125" bestFit="1" customWidth="1"/>
    <col min="56" max="56" width="27.140625" bestFit="1" customWidth="1"/>
    <col min="57" max="57" width="27.28515625" bestFit="1" customWidth="1"/>
    <col min="58" max="58" width="29" bestFit="1" customWidth="1"/>
    <col min="59" max="59" width="40.140625" bestFit="1" customWidth="1"/>
    <col min="60" max="60" width="30.5703125" bestFit="1" customWidth="1"/>
    <col min="61" max="61" width="33.28515625" bestFit="1" customWidth="1"/>
    <col min="62" max="62" width="20.85546875" bestFit="1" customWidth="1"/>
    <col min="63" max="63" width="49" bestFit="1" customWidth="1"/>
    <col min="64" max="64" width="33" bestFit="1" customWidth="1"/>
    <col min="65" max="65" width="40.42578125" bestFit="1" customWidth="1"/>
    <col min="66" max="66" width="20.140625" bestFit="1" customWidth="1"/>
    <col min="67" max="67" width="57.5703125" bestFit="1" customWidth="1"/>
    <col min="68" max="68" width="41" bestFit="1" customWidth="1"/>
    <col min="69" max="69" width="21.140625" bestFit="1" customWidth="1"/>
    <col min="70" max="70" width="52" bestFit="1" customWidth="1"/>
    <col min="71" max="71" width="21" bestFit="1" customWidth="1"/>
    <col min="72" max="72" width="62.85546875" bestFit="1" customWidth="1"/>
    <col min="73" max="73" width="34" bestFit="1" customWidth="1"/>
    <col min="74" max="74" width="44.5703125" bestFit="1" customWidth="1"/>
    <col min="75" max="75" width="10.42578125" bestFit="1" customWidth="1"/>
    <col min="76" max="76" width="39.85546875" bestFit="1" customWidth="1"/>
    <col min="77" max="77" width="33.140625" bestFit="1" customWidth="1"/>
    <col min="78" max="78" width="27.85546875" bestFit="1" customWidth="1"/>
    <col min="79" max="79" width="30.85546875" bestFit="1" customWidth="1"/>
    <col min="80" max="80" width="31.5703125" bestFit="1" customWidth="1"/>
    <col min="81" max="81" width="28.5703125" bestFit="1" customWidth="1"/>
    <col min="82" max="82" width="38.7109375" bestFit="1" customWidth="1"/>
    <col min="83" max="83" width="31.140625" bestFit="1" customWidth="1"/>
    <col min="84" max="84" width="27.7109375" bestFit="1" customWidth="1"/>
    <col min="85" max="85" width="48" bestFit="1" customWidth="1"/>
    <col min="86" max="86" width="37.28515625" bestFit="1" customWidth="1"/>
    <col min="87" max="87" width="44.42578125" bestFit="1" customWidth="1"/>
    <col min="88" max="88" width="32" bestFit="1" customWidth="1"/>
    <col min="89" max="89" width="52.42578125" bestFit="1" customWidth="1"/>
    <col min="90" max="90" width="38.28515625" bestFit="1" customWidth="1"/>
    <col min="91" max="91" width="37.42578125" bestFit="1" customWidth="1"/>
    <col min="92" max="92" width="46.28515625" bestFit="1" customWidth="1"/>
    <col min="93" max="93" width="40.85546875" bestFit="1" customWidth="1"/>
    <col min="94" max="94" width="44.42578125" bestFit="1" customWidth="1"/>
    <col min="95" max="95" width="43" bestFit="1" customWidth="1"/>
    <col min="96" max="96" width="74.5703125" bestFit="1" customWidth="1"/>
    <col min="97" max="97" width="36.140625" bestFit="1" customWidth="1"/>
    <col min="98" max="98" width="38.5703125" bestFit="1" customWidth="1"/>
    <col min="99" max="99" width="33.5703125" bestFit="1" customWidth="1"/>
    <col min="100" max="100" width="30.85546875" bestFit="1" customWidth="1"/>
    <col min="101" max="101" width="41.28515625" bestFit="1" customWidth="1"/>
    <col min="102" max="102" width="38" bestFit="1" customWidth="1"/>
    <col min="103" max="103" width="14.5703125" bestFit="1" customWidth="1"/>
    <col min="104" max="104" width="26.7109375" bestFit="1" customWidth="1"/>
    <col min="105" max="105" width="23.28515625" bestFit="1" customWidth="1"/>
    <col min="106" max="106" width="40.140625" bestFit="1" customWidth="1"/>
    <col min="107" max="107" width="41.28515625" bestFit="1" customWidth="1"/>
    <col min="108" max="108" width="28.140625" bestFit="1" customWidth="1"/>
    <col min="109" max="109" width="19.85546875" bestFit="1" customWidth="1"/>
    <col min="110" max="110" width="29.28515625" bestFit="1" customWidth="1"/>
    <col min="111" max="111" width="40.42578125" bestFit="1" customWidth="1"/>
    <col min="112" max="112" width="19.28515625" bestFit="1" customWidth="1"/>
    <col min="113" max="113" width="56.140625" bestFit="1" customWidth="1"/>
    <col min="114" max="114" width="61.28515625" bestFit="1" customWidth="1"/>
    <col min="115" max="115" width="113" bestFit="1" customWidth="1"/>
    <col min="116" max="116" width="9.28515625" bestFit="1" customWidth="1"/>
    <col min="117" max="117" width="40.85546875" bestFit="1" customWidth="1"/>
    <col min="118" max="118" width="28.42578125" bestFit="1" customWidth="1"/>
    <col min="119" max="119" width="40.5703125" bestFit="1" customWidth="1"/>
    <col min="120" max="120" width="35.28515625" bestFit="1" customWidth="1"/>
    <col min="121" max="121" width="54" bestFit="1" customWidth="1"/>
    <col min="122" max="122" width="29.85546875" bestFit="1" customWidth="1"/>
    <col min="123" max="123" width="32.42578125" bestFit="1" customWidth="1"/>
    <col min="124" max="124" width="55.28515625" bestFit="1" customWidth="1"/>
    <col min="125" max="125" width="31.42578125" bestFit="1" customWidth="1"/>
    <col min="126" max="126" width="39.7109375" bestFit="1" customWidth="1"/>
    <col min="127" max="127" width="32.5703125" bestFit="1" customWidth="1"/>
    <col min="128" max="128" width="31" bestFit="1" customWidth="1"/>
    <col min="129" max="129" width="28.140625" bestFit="1" customWidth="1"/>
    <col min="130" max="130" width="23.42578125" bestFit="1" customWidth="1"/>
    <col min="131" max="131" width="33.42578125" bestFit="1" customWidth="1"/>
    <col min="132" max="132" width="17" bestFit="1" customWidth="1"/>
    <col min="133" max="133" width="41.28515625" bestFit="1" customWidth="1"/>
    <col min="134" max="134" width="23.5703125" bestFit="1" customWidth="1"/>
    <col min="135" max="135" width="35.5703125" bestFit="1" customWidth="1"/>
    <col min="136" max="136" width="28.7109375" bestFit="1" customWidth="1"/>
    <col min="137" max="137" width="41.7109375" bestFit="1" customWidth="1"/>
    <col min="138" max="138" width="57.28515625" bestFit="1" customWidth="1"/>
    <col min="139" max="139" width="55.28515625" bestFit="1" customWidth="1"/>
    <col min="140" max="140" width="24" bestFit="1" customWidth="1"/>
    <col min="141" max="141" width="40.28515625" bestFit="1" customWidth="1"/>
    <col min="142" max="142" width="29.42578125" bestFit="1" customWidth="1"/>
    <col min="143" max="143" width="25.85546875" bestFit="1" customWidth="1"/>
    <col min="144" max="144" width="24.5703125" bestFit="1" customWidth="1"/>
    <col min="145" max="145" width="22.5703125" bestFit="1" customWidth="1"/>
    <col min="146" max="146" width="39.28515625" bestFit="1" customWidth="1"/>
    <col min="147" max="147" width="30.28515625" bestFit="1" customWidth="1"/>
    <col min="148" max="148" width="21" bestFit="1" customWidth="1"/>
    <col min="149" max="149" width="31.5703125" bestFit="1" customWidth="1"/>
    <col min="150" max="150" width="22.42578125" bestFit="1" customWidth="1"/>
    <col min="151" max="151" width="30.42578125" bestFit="1" customWidth="1"/>
    <col min="152" max="152" width="31" bestFit="1" customWidth="1"/>
    <col min="153" max="153" width="27" bestFit="1" customWidth="1"/>
    <col min="154" max="154" width="32.5703125" bestFit="1" customWidth="1"/>
    <col min="155" max="155" width="31.85546875" bestFit="1" customWidth="1"/>
    <col min="156" max="156" width="26" bestFit="1" customWidth="1"/>
    <col min="157" max="157" width="42.28515625" bestFit="1" customWidth="1"/>
    <col min="158" max="158" width="26.42578125" bestFit="1" customWidth="1"/>
    <col min="159" max="159" width="30.85546875" bestFit="1" customWidth="1"/>
    <col min="160" max="160" width="36" bestFit="1" customWidth="1"/>
    <col min="161" max="161" width="32.7109375" bestFit="1" customWidth="1"/>
    <col min="162" max="162" width="23.42578125" bestFit="1" customWidth="1"/>
    <col min="163" max="163" width="38.140625" bestFit="1" customWidth="1"/>
    <col min="164" max="164" width="33.140625" bestFit="1" customWidth="1"/>
    <col min="165" max="165" width="29.85546875" bestFit="1" customWidth="1"/>
    <col min="166" max="166" width="33.140625" bestFit="1" customWidth="1"/>
    <col min="167" max="167" width="27.140625" bestFit="1" customWidth="1"/>
    <col min="168" max="168" width="58.42578125" bestFit="1" customWidth="1"/>
    <col min="169" max="169" width="35.42578125" bestFit="1" customWidth="1"/>
    <col min="170" max="170" width="45" bestFit="1" customWidth="1"/>
    <col min="171" max="171" width="31.85546875" bestFit="1" customWidth="1"/>
    <col min="172" max="172" width="38.85546875" bestFit="1" customWidth="1"/>
    <col min="173" max="173" width="48.42578125" bestFit="1" customWidth="1"/>
    <col min="174" max="174" width="22.5703125" bestFit="1" customWidth="1"/>
    <col min="175" max="175" width="28.85546875" bestFit="1" customWidth="1"/>
    <col min="176" max="176" width="42.7109375" bestFit="1" customWidth="1"/>
    <col min="177" max="177" width="58.42578125" bestFit="1" customWidth="1"/>
    <col min="178" max="178" width="37.7109375" bestFit="1" customWidth="1"/>
    <col min="179" max="179" width="62.42578125" bestFit="1" customWidth="1"/>
    <col min="180" max="180" width="40.28515625" bestFit="1" customWidth="1"/>
    <col min="181" max="181" width="31.140625" bestFit="1" customWidth="1"/>
    <col min="182" max="182" width="18" bestFit="1" customWidth="1"/>
    <col min="183" max="183" width="20.28515625" bestFit="1" customWidth="1"/>
    <col min="184" max="184" width="49.42578125" bestFit="1" customWidth="1"/>
    <col min="185" max="185" width="8.28515625" customWidth="1"/>
    <col min="186" max="186" width="11.28515625" bestFit="1" customWidth="1"/>
  </cols>
  <sheetData>
    <row r="2" spans="2:12" ht="15.75" thickBot="1">
      <c r="B2" s="210" t="s">
        <v>1908</v>
      </c>
    </row>
    <row r="3" spans="2:12" ht="128.25">
      <c r="B3" s="165" t="s">
        <v>446</v>
      </c>
      <c r="C3" s="166" t="str">
        <f>I8</f>
        <v>pTkfbg ;fdu|Lsf nflu cg'bfg</v>
      </c>
      <c r="D3" s="166" t="str">
        <f>I9</f>
        <v>kmfd{ ljsf; tyf k|ljlw cg'bfg</v>
      </c>
      <c r="E3" s="166" t="str">
        <f>I10</f>
        <v>pTkfbg pk/fGtsf d"No &gt;[+vfnfdf nufgL cg'bfg</v>
      </c>
      <c r="F3" s="167" t="s">
        <v>435</v>
      </c>
    </row>
    <row r="4" spans="2:12" ht="15.75">
      <c r="B4" s="168" t="s">
        <v>436</v>
      </c>
      <c r="C4" s="24">
        <v>10</v>
      </c>
      <c r="D4" s="24">
        <v>19</v>
      </c>
      <c r="E4" s="24">
        <v>4</v>
      </c>
      <c r="F4" s="169">
        <f>SUM(C4:E4)</f>
        <v>33</v>
      </c>
    </row>
    <row r="5" spans="2:12" ht="15.75">
      <c r="B5" s="168" t="s">
        <v>437</v>
      </c>
      <c r="C5" s="24">
        <v>11</v>
      </c>
      <c r="D5" s="24">
        <v>22</v>
      </c>
      <c r="E5" s="24">
        <v>18</v>
      </c>
      <c r="F5" s="169">
        <f t="shared" ref="F5:F13" si="0">SUM(C5:E5)</f>
        <v>51</v>
      </c>
    </row>
    <row r="6" spans="2:12" ht="15.75">
      <c r="B6" s="168" t="s">
        <v>438</v>
      </c>
      <c r="C6" s="24">
        <v>14</v>
      </c>
      <c r="D6" s="24">
        <v>20</v>
      </c>
      <c r="E6" s="24">
        <v>8</v>
      </c>
      <c r="F6" s="169">
        <f t="shared" si="0"/>
        <v>42</v>
      </c>
    </row>
    <row r="7" spans="2:12" ht="15" customHeight="1">
      <c r="B7" s="168" t="s">
        <v>439</v>
      </c>
      <c r="C7" s="24">
        <v>12</v>
      </c>
      <c r="D7" s="24">
        <v>22</v>
      </c>
      <c r="E7" s="24">
        <v>7</v>
      </c>
      <c r="F7" s="169">
        <f t="shared" si="0"/>
        <v>41</v>
      </c>
      <c r="I7" s="29" t="s">
        <v>431</v>
      </c>
      <c r="J7" s="33" t="s">
        <v>433</v>
      </c>
      <c r="K7" s="33" t="s">
        <v>461</v>
      </c>
      <c r="L7" s="33" t="s">
        <v>435</v>
      </c>
    </row>
    <row r="8" spans="2:12" ht="15.75">
      <c r="B8" s="168" t="s">
        <v>440</v>
      </c>
      <c r="C8" s="24">
        <v>16</v>
      </c>
      <c r="D8" s="24">
        <v>22</v>
      </c>
      <c r="E8" s="24">
        <v>2</v>
      </c>
      <c r="F8" s="169">
        <f t="shared" si="0"/>
        <v>40</v>
      </c>
      <c r="I8" s="32" t="s">
        <v>2075</v>
      </c>
      <c r="J8" s="30">
        <f>C5+C6+C8+C9+C13</f>
        <v>77</v>
      </c>
      <c r="K8" s="30">
        <f>C4+C7+C10+C11+C12</f>
        <v>96</v>
      </c>
      <c r="L8" s="30">
        <f>SUM(J8:K8)</f>
        <v>173</v>
      </c>
    </row>
    <row r="9" spans="2:12" ht="15.75">
      <c r="B9" s="168" t="s">
        <v>441</v>
      </c>
      <c r="C9" s="24">
        <v>24</v>
      </c>
      <c r="D9" s="24">
        <v>35</v>
      </c>
      <c r="E9" s="24">
        <v>22</v>
      </c>
      <c r="F9" s="169">
        <f t="shared" si="0"/>
        <v>81</v>
      </c>
      <c r="I9" s="32" t="s">
        <v>2076</v>
      </c>
      <c r="J9" s="30">
        <f>D5+D6+D8+D9+D13</f>
        <v>128</v>
      </c>
      <c r="K9" s="30">
        <f>D4+D7+D10+D11+D12</f>
        <v>97</v>
      </c>
      <c r="L9" s="30">
        <f>SUM(J9:K9)</f>
        <v>225</v>
      </c>
    </row>
    <row r="10" spans="2:12" ht="15.75">
      <c r="B10" s="168" t="s">
        <v>442</v>
      </c>
      <c r="C10" s="24">
        <v>22</v>
      </c>
      <c r="D10" s="24">
        <v>21</v>
      </c>
      <c r="E10" s="24">
        <v>10</v>
      </c>
      <c r="F10" s="169">
        <f t="shared" si="0"/>
        <v>53</v>
      </c>
      <c r="I10" s="32" t="s">
        <v>2077</v>
      </c>
      <c r="J10" s="30">
        <f>E5+E6+E8+E9+E13</f>
        <v>52</v>
      </c>
      <c r="K10" s="30">
        <f>E4+E7+E10+E11+E12</f>
        <v>57</v>
      </c>
      <c r="L10" s="30">
        <f>SUM(J10:K10)</f>
        <v>109</v>
      </c>
    </row>
    <row r="11" spans="2:12" ht="15.75">
      <c r="B11" s="168" t="s">
        <v>443</v>
      </c>
      <c r="C11" s="24">
        <v>26</v>
      </c>
      <c r="D11" s="24">
        <v>8</v>
      </c>
      <c r="E11" s="24">
        <v>4</v>
      </c>
      <c r="F11" s="169">
        <f t="shared" si="0"/>
        <v>38</v>
      </c>
      <c r="I11" s="41" t="s">
        <v>434</v>
      </c>
      <c r="J11" s="30">
        <f>SUM(J8:J10)</f>
        <v>257</v>
      </c>
      <c r="K11" s="30">
        <f>SUM(K8:K10)</f>
        <v>250</v>
      </c>
      <c r="L11" s="30">
        <f>SUM(L8:L10)</f>
        <v>507</v>
      </c>
    </row>
    <row r="12" spans="2:12" ht="15.75">
      <c r="B12" s="168" t="s">
        <v>444</v>
      </c>
      <c r="C12" s="24">
        <v>26</v>
      </c>
      <c r="D12" s="24">
        <v>27</v>
      </c>
      <c r="E12" s="24">
        <v>32</v>
      </c>
      <c r="F12" s="169">
        <f t="shared" si="0"/>
        <v>85</v>
      </c>
    </row>
    <row r="13" spans="2:12" ht="15.75">
      <c r="B13" s="168" t="s">
        <v>445</v>
      </c>
      <c r="C13" s="24">
        <v>12</v>
      </c>
      <c r="D13" s="24">
        <v>29</v>
      </c>
      <c r="E13" s="24">
        <v>2</v>
      </c>
      <c r="F13" s="169">
        <f t="shared" si="0"/>
        <v>43</v>
      </c>
    </row>
    <row r="14" spans="2:12" s="23" customFormat="1" ht="15.75" thickBot="1">
      <c r="B14" s="170" t="s">
        <v>434</v>
      </c>
      <c r="C14" s="171">
        <f>SUM(C4:C13)</f>
        <v>173</v>
      </c>
      <c r="D14" s="171">
        <f>SUM(D4:D13)</f>
        <v>225</v>
      </c>
      <c r="E14" s="171">
        <f>SUM(E4:E13)</f>
        <v>109</v>
      </c>
      <c r="F14" s="172">
        <f>SUM(F4:F13)</f>
        <v>507</v>
      </c>
    </row>
    <row r="15" spans="2:12">
      <c r="C15" s="28">
        <f>C14/$F$14</f>
        <v>0.34122287968441817</v>
      </c>
      <c r="D15" s="28">
        <f>D14/$F$14</f>
        <v>0.4437869822485207</v>
      </c>
      <c r="E15" s="28">
        <f>E14/$F$14</f>
        <v>0.21499013806706113</v>
      </c>
      <c r="F15" s="28">
        <f>F14/$F$14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K14"/>
  <sheetViews>
    <sheetView workbookViewId="0">
      <selection activeCell="E7" sqref="E7"/>
    </sheetView>
  </sheetViews>
  <sheetFormatPr defaultRowHeight="15"/>
  <cols>
    <col min="1" max="1" width="9.140625" style="15"/>
    <col min="2" max="2" width="11.28515625" style="15" bestFit="1" customWidth="1"/>
    <col min="3" max="3" width="14.85546875" style="15" bestFit="1" customWidth="1"/>
    <col min="4" max="4" width="14.85546875" style="15" customWidth="1"/>
    <col min="5" max="8" width="9.140625" style="15"/>
    <col min="9" max="11" width="22.5703125" style="15" customWidth="1"/>
    <col min="12" max="16384" width="9.140625" style="15"/>
  </cols>
  <sheetData>
    <row r="2" spans="2:11" ht="15.75" thickBot="1">
      <c r="B2" s="212" t="s">
        <v>1591</v>
      </c>
    </row>
    <row r="3" spans="2:11" s="13" customFormat="1">
      <c r="B3" s="326" t="s">
        <v>63</v>
      </c>
      <c r="C3" s="282" t="s">
        <v>424</v>
      </c>
      <c r="D3" s="282" t="s">
        <v>425</v>
      </c>
      <c r="E3" s="144" t="s">
        <v>29</v>
      </c>
    </row>
    <row r="4" spans="2:11" s="14" customFormat="1">
      <c r="B4" s="86" t="s">
        <v>6</v>
      </c>
      <c r="C4" s="24">
        <v>12</v>
      </c>
      <c r="D4" s="24">
        <v>21</v>
      </c>
      <c r="E4" s="87">
        <f>SUM(C4:D4)</f>
        <v>33</v>
      </c>
    </row>
    <row r="5" spans="2:11">
      <c r="B5" s="86" t="s">
        <v>51</v>
      </c>
      <c r="C5" s="24">
        <v>9</v>
      </c>
      <c r="D5" s="24">
        <v>42</v>
      </c>
      <c r="E5" s="87">
        <f t="shared" ref="E5:E13" si="0">SUM(C5:D5)</f>
        <v>51</v>
      </c>
    </row>
    <row r="6" spans="2:11">
      <c r="B6" s="86" t="s">
        <v>52</v>
      </c>
      <c r="C6" s="24">
        <v>8</v>
      </c>
      <c r="D6" s="24">
        <v>34</v>
      </c>
      <c r="E6" s="87">
        <f t="shared" si="0"/>
        <v>42</v>
      </c>
    </row>
    <row r="7" spans="2:11">
      <c r="B7" s="86" t="s">
        <v>10</v>
      </c>
      <c r="C7" s="24">
        <v>14</v>
      </c>
      <c r="D7" s="24">
        <v>27</v>
      </c>
      <c r="E7" s="87">
        <f t="shared" si="0"/>
        <v>41</v>
      </c>
      <c r="H7" s="29" t="s">
        <v>432</v>
      </c>
      <c r="I7" s="33" t="s">
        <v>433</v>
      </c>
      <c r="J7" s="33" t="s">
        <v>461</v>
      </c>
      <c r="K7" s="33" t="s">
        <v>435</v>
      </c>
    </row>
    <row r="8" spans="2:11">
      <c r="B8" s="86" t="s">
        <v>15</v>
      </c>
      <c r="C8" s="24">
        <v>15</v>
      </c>
      <c r="D8" s="24">
        <v>25</v>
      </c>
      <c r="E8" s="87">
        <f t="shared" si="0"/>
        <v>40</v>
      </c>
      <c r="H8" s="32" t="s">
        <v>451</v>
      </c>
      <c r="I8">
        <f>C5+C6+C8+C9+C13</f>
        <v>73</v>
      </c>
      <c r="J8">
        <f>C4+C7+C10+C11+C12</f>
        <v>75</v>
      </c>
      <c r="K8">
        <f>SUM(I8:J8)</f>
        <v>148</v>
      </c>
    </row>
    <row r="9" spans="2:11">
      <c r="B9" s="86" t="s">
        <v>12</v>
      </c>
      <c r="C9" s="24">
        <v>26</v>
      </c>
      <c r="D9" s="24">
        <v>55</v>
      </c>
      <c r="E9" s="87">
        <f t="shared" si="0"/>
        <v>81</v>
      </c>
      <c r="H9" s="32" t="s">
        <v>452</v>
      </c>
      <c r="I9">
        <f>D5+D6+D8+D9+D13</f>
        <v>184</v>
      </c>
      <c r="J9">
        <f>D4+D7+D10+D11+D12</f>
        <v>175</v>
      </c>
      <c r="K9">
        <f>SUM(I9:J9)</f>
        <v>359</v>
      </c>
    </row>
    <row r="10" spans="2:11">
      <c r="B10" s="86" t="s">
        <v>13</v>
      </c>
      <c r="C10" s="24">
        <v>15</v>
      </c>
      <c r="D10" s="24">
        <v>38</v>
      </c>
      <c r="E10" s="87">
        <f t="shared" si="0"/>
        <v>53</v>
      </c>
      <c r="H10" s="41" t="s">
        <v>434</v>
      </c>
      <c r="I10">
        <f>SUM(I8:I9)</f>
        <v>257</v>
      </c>
      <c r="J10">
        <f>SUM(J8:J9)</f>
        <v>250</v>
      </c>
      <c r="K10">
        <f>SUM(K8:K9)</f>
        <v>507</v>
      </c>
    </row>
    <row r="11" spans="2:11">
      <c r="B11" s="86" t="s">
        <v>5</v>
      </c>
      <c r="C11" s="24">
        <v>23</v>
      </c>
      <c r="D11" s="24">
        <v>15</v>
      </c>
      <c r="E11" s="87">
        <f t="shared" si="0"/>
        <v>38</v>
      </c>
    </row>
    <row r="12" spans="2:11">
      <c r="B12" s="86" t="s">
        <v>11</v>
      </c>
      <c r="C12" s="24">
        <v>11</v>
      </c>
      <c r="D12" s="24">
        <v>74</v>
      </c>
      <c r="E12" s="87">
        <f t="shared" si="0"/>
        <v>85</v>
      </c>
    </row>
    <row r="13" spans="2:11">
      <c r="B13" s="86" t="s">
        <v>14</v>
      </c>
      <c r="C13" s="24">
        <v>15</v>
      </c>
      <c r="D13" s="24">
        <v>28</v>
      </c>
      <c r="E13" s="87">
        <f t="shared" si="0"/>
        <v>43</v>
      </c>
    </row>
    <row r="14" spans="2:11" ht="15.75" thickBot="1">
      <c r="B14" s="141" t="s">
        <v>29</v>
      </c>
      <c r="C14" s="142">
        <f>SUM(C4:C13)</f>
        <v>148</v>
      </c>
      <c r="D14" s="142">
        <f>SUM(D4:D13)</f>
        <v>359</v>
      </c>
      <c r="E14" s="143">
        <f>SUM(E4:E13)</f>
        <v>507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W23"/>
  <sheetViews>
    <sheetView workbookViewId="0">
      <selection activeCell="B2" sqref="B2"/>
    </sheetView>
  </sheetViews>
  <sheetFormatPr defaultRowHeight="15"/>
  <cols>
    <col min="1" max="1" width="6.28515625" style="15" customWidth="1"/>
    <col min="2" max="2" width="12.85546875" style="15" customWidth="1"/>
    <col min="3" max="3" width="14.85546875" style="15" bestFit="1" customWidth="1"/>
    <col min="4" max="4" width="6" style="15" bestFit="1" customWidth="1"/>
    <col min="5" max="5" width="7.5703125" style="15" bestFit="1" customWidth="1"/>
    <col min="6" max="6" width="6" style="15" bestFit="1" customWidth="1"/>
    <col min="7" max="7" width="7.5703125" style="15" bestFit="1" customWidth="1"/>
    <col min="8" max="8" width="6" style="15" bestFit="1" customWidth="1"/>
    <col min="9" max="9" width="7.85546875" style="15" bestFit="1" customWidth="1"/>
    <col min="10" max="10" width="6" style="15" bestFit="1" customWidth="1"/>
    <col min="11" max="11" width="7.5703125" style="15" bestFit="1" customWidth="1"/>
    <col min="12" max="12" width="6" style="15" bestFit="1" customWidth="1"/>
    <col min="13" max="13" width="11.85546875" style="15" customWidth="1"/>
    <col min="14" max="14" width="14.85546875" style="15" bestFit="1" customWidth="1"/>
    <col min="15" max="15" width="6" style="15" bestFit="1" customWidth="1"/>
    <col min="16" max="16" width="7.5703125" style="15" bestFit="1" customWidth="1"/>
    <col min="17" max="17" width="5.5703125" style="15" bestFit="1" customWidth="1"/>
    <col min="18" max="18" width="7.5703125" style="15" bestFit="1" customWidth="1"/>
    <col min="19" max="19" width="5.5703125" style="15" bestFit="1" customWidth="1"/>
    <col min="20" max="20" width="7.5703125" style="15" bestFit="1" customWidth="1"/>
    <col min="21" max="21" width="5.5703125" style="15" bestFit="1" customWidth="1"/>
    <col min="22" max="22" width="7.5703125" style="15" bestFit="1" customWidth="1"/>
    <col min="23" max="16384" width="9.140625" style="15"/>
  </cols>
  <sheetData>
    <row r="2" spans="2:23" ht="15.75" thickBot="1">
      <c r="B2" s="212" t="s">
        <v>1587</v>
      </c>
      <c r="M2" s="15" t="s">
        <v>1588</v>
      </c>
    </row>
    <row r="3" spans="2:23" s="13" customFormat="1">
      <c r="B3" s="334" t="s">
        <v>63</v>
      </c>
      <c r="C3" s="337" t="s">
        <v>64</v>
      </c>
      <c r="D3" s="336" t="s">
        <v>75</v>
      </c>
      <c r="E3" s="336"/>
      <c r="F3" s="336" t="s">
        <v>76</v>
      </c>
      <c r="G3" s="336"/>
      <c r="H3" s="336" t="s">
        <v>30</v>
      </c>
      <c r="I3" s="336"/>
      <c r="J3" s="336" t="s">
        <v>29</v>
      </c>
      <c r="K3" s="339"/>
      <c r="M3" s="334" t="s">
        <v>63</v>
      </c>
      <c r="N3" s="337" t="s">
        <v>64</v>
      </c>
      <c r="O3" s="336" t="s">
        <v>75</v>
      </c>
      <c r="P3" s="336"/>
      <c r="Q3" s="336" t="s">
        <v>76</v>
      </c>
      <c r="R3" s="336"/>
      <c r="S3" s="336" t="s">
        <v>30</v>
      </c>
      <c r="T3" s="336"/>
      <c r="U3" s="336" t="s">
        <v>29</v>
      </c>
      <c r="V3" s="339"/>
    </row>
    <row r="4" spans="2:23" s="13" customFormat="1">
      <c r="B4" s="335"/>
      <c r="C4" s="338"/>
      <c r="D4" s="16" t="s">
        <v>65</v>
      </c>
      <c r="E4" s="16" t="s">
        <v>77</v>
      </c>
      <c r="F4" s="16" t="s">
        <v>65</v>
      </c>
      <c r="G4" s="16" t="s">
        <v>77</v>
      </c>
      <c r="H4" s="16" t="s">
        <v>65</v>
      </c>
      <c r="I4" s="16" t="s">
        <v>77</v>
      </c>
      <c r="J4" s="16" t="s">
        <v>65</v>
      </c>
      <c r="K4" s="140" t="s">
        <v>77</v>
      </c>
      <c r="M4" s="335"/>
      <c r="N4" s="338"/>
      <c r="O4" s="16" t="s">
        <v>65</v>
      </c>
      <c r="P4" s="16" t="s">
        <v>77</v>
      </c>
      <c r="Q4" s="16" t="s">
        <v>65</v>
      </c>
      <c r="R4" s="16" t="s">
        <v>77</v>
      </c>
      <c r="S4" s="16" t="s">
        <v>65</v>
      </c>
      <c r="T4" s="16" t="s">
        <v>77</v>
      </c>
      <c r="U4" s="16" t="s">
        <v>65</v>
      </c>
      <c r="V4" s="140" t="s">
        <v>77</v>
      </c>
    </row>
    <row r="5" spans="2:23" s="14" customFormat="1">
      <c r="B5" s="123" t="s">
        <v>6</v>
      </c>
      <c r="C5" s="24">
        <v>33</v>
      </c>
      <c r="D5" s="24">
        <v>148</v>
      </c>
      <c r="E5" s="24">
        <v>133</v>
      </c>
      <c r="F5" s="24">
        <v>44</v>
      </c>
      <c r="G5" s="24">
        <v>22</v>
      </c>
      <c r="H5" s="24">
        <v>544</v>
      </c>
      <c r="I5" s="24">
        <v>696</v>
      </c>
      <c r="J5" s="24">
        <f>D5+F5+H5</f>
        <v>736</v>
      </c>
      <c r="K5" s="87">
        <f>E5+G5+I5</f>
        <v>851</v>
      </c>
      <c r="M5" s="123" t="s">
        <v>6</v>
      </c>
      <c r="N5" s="24">
        <v>12</v>
      </c>
      <c r="O5" s="24">
        <v>68</v>
      </c>
      <c r="P5" s="24">
        <v>22</v>
      </c>
      <c r="Q5" s="24">
        <v>0</v>
      </c>
      <c r="R5" s="24">
        <v>0</v>
      </c>
      <c r="S5" s="24">
        <v>157</v>
      </c>
      <c r="T5" s="24">
        <v>259</v>
      </c>
      <c r="U5" s="24">
        <f>O5+Q5+S5</f>
        <v>225</v>
      </c>
      <c r="V5" s="87">
        <f>P5+R5+T5</f>
        <v>281</v>
      </c>
    </row>
    <row r="6" spans="2:23">
      <c r="B6" s="123" t="s">
        <v>51</v>
      </c>
      <c r="C6" s="24">
        <v>51</v>
      </c>
      <c r="D6" s="24">
        <v>148</v>
      </c>
      <c r="E6" s="24">
        <v>149</v>
      </c>
      <c r="F6" s="24">
        <v>389</v>
      </c>
      <c r="G6" s="24">
        <v>467</v>
      </c>
      <c r="H6" s="24">
        <v>523</v>
      </c>
      <c r="I6" s="24">
        <v>553</v>
      </c>
      <c r="J6" s="24">
        <f t="shared" ref="J6:J14" si="0">D6+F6+H6</f>
        <v>1060</v>
      </c>
      <c r="K6" s="87">
        <f t="shared" ref="K6:K13" si="1">E6+G6+I6</f>
        <v>1169</v>
      </c>
      <c r="L6" s="14"/>
      <c r="M6" s="123" t="s">
        <v>51</v>
      </c>
      <c r="N6" s="24">
        <v>9</v>
      </c>
      <c r="O6" s="24">
        <v>38</v>
      </c>
      <c r="P6" s="24">
        <v>45</v>
      </c>
      <c r="Q6" s="24">
        <v>121</v>
      </c>
      <c r="R6" s="24">
        <v>138</v>
      </c>
      <c r="S6" s="24">
        <v>63</v>
      </c>
      <c r="T6" s="24">
        <v>83</v>
      </c>
      <c r="U6" s="24">
        <f t="shared" ref="U6:U14" si="2">O6+Q6+S6</f>
        <v>222</v>
      </c>
      <c r="V6" s="87">
        <f t="shared" ref="V6:V14" si="3">P6+R6+T6</f>
        <v>266</v>
      </c>
    </row>
    <row r="7" spans="2:23">
      <c r="B7" s="123" t="s">
        <v>52</v>
      </c>
      <c r="C7" s="24">
        <v>42</v>
      </c>
      <c r="D7" s="24">
        <v>63</v>
      </c>
      <c r="E7" s="24">
        <v>86</v>
      </c>
      <c r="F7" s="24">
        <v>592</v>
      </c>
      <c r="G7" s="24">
        <v>1003</v>
      </c>
      <c r="H7" s="24">
        <v>531</v>
      </c>
      <c r="I7" s="24">
        <v>598</v>
      </c>
      <c r="J7" s="24">
        <f t="shared" si="0"/>
        <v>1186</v>
      </c>
      <c r="K7" s="87">
        <f t="shared" si="1"/>
        <v>1687</v>
      </c>
      <c r="L7" s="14"/>
      <c r="M7" s="123" t="s">
        <v>52</v>
      </c>
      <c r="N7" s="24">
        <v>8</v>
      </c>
      <c r="O7" s="24">
        <v>2</v>
      </c>
      <c r="P7" s="24">
        <v>5</v>
      </c>
      <c r="Q7" s="24">
        <v>26</v>
      </c>
      <c r="R7" s="24">
        <v>110</v>
      </c>
      <c r="S7" s="24">
        <v>27</v>
      </c>
      <c r="T7" s="24">
        <v>19</v>
      </c>
      <c r="U7" s="24">
        <f t="shared" si="2"/>
        <v>55</v>
      </c>
      <c r="V7" s="87">
        <f t="shared" si="3"/>
        <v>134</v>
      </c>
    </row>
    <row r="8" spans="2:23">
      <c r="B8" s="123" t="s">
        <v>10</v>
      </c>
      <c r="C8" s="24">
        <v>41</v>
      </c>
      <c r="D8" s="24">
        <v>88</v>
      </c>
      <c r="E8" s="24">
        <v>133</v>
      </c>
      <c r="F8" s="24">
        <v>39</v>
      </c>
      <c r="G8" s="24">
        <v>29</v>
      </c>
      <c r="H8" s="24">
        <v>207</v>
      </c>
      <c r="I8" s="24">
        <v>636</v>
      </c>
      <c r="J8" s="24">
        <f t="shared" si="0"/>
        <v>334</v>
      </c>
      <c r="K8" s="87">
        <f t="shared" si="1"/>
        <v>798</v>
      </c>
      <c r="L8" s="14"/>
      <c r="M8" s="123" t="s">
        <v>10</v>
      </c>
      <c r="N8" s="24">
        <v>14</v>
      </c>
      <c r="O8" s="24">
        <v>19</v>
      </c>
      <c r="P8" s="24">
        <v>59</v>
      </c>
      <c r="Q8" s="24">
        <v>5</v>
      </c>
      <c r="R8" s="24">
        <v>3</v>
      </c>
      <c r="S8" s="24">
        <v>66</v>
      </c>
      <c r="T8" s="24">
        <v>243</v>
      </c>
      <c r="U8" s="24">
        <f t="shared" si="2"/>
        <v>90</v>
      </c>
      <c r="V8" s="87">
        <f t="shared" si="3"/>
        <v>305</v>
      </c>
    </row>
    <row r="9" spans="2:23">
      <c r="B9" s="123" t="s">
        <v>15</v>
      </c>
      <c r="C9" s="24">
        <v>40</v>
      </c>
      <c r="D9" s="24">
        <v>98</v>
      </c>
      <c r="E9" s="24">
        <v>183</v>
      </c>
      <c r="F9" s="24">
        <v>139</v>
      </c>
      <c r="G9" s="24">
        <v>220</v>
      </c>
      <c r="H9" s="24">
        <v>576</v>
      </c>
      <c r="I9" s="24">
        <v>749</v>
      </c>
      <c r="J9" s="24">
        <f t="shared" si="0"/>
        <v>813</v>
      </c>
      <c r="K9" s="87">
        <f t="shared" si="1"/>
        <v>1152</v>
      </c>
      <c r="L9" s="14"/>
      <c r="M9" s="123" t="s">
        <v>15</v>
      </c>
      <c r="N9" s="24">
        <v>15</v>
      </c>
      <c r="O9" s="24">
        <v>12</v>
      </c>
      <c r="P9" s="24">
        <v>47</v>
      </c>
      <c r="Q9" s="24">
        <v>12</v>
      </c>
      <c r="R9" s="24">
        <v>73</v>
      </c>
      <c r="S9" s="24">
        <v>124</v>
      </c>
      <c r="T9" s="24">
        <v>211</v>
      </c>
      <c r="U9" s="24">
        <f t="shared" si="2"/>
        <v>148</v>
      </c>
      <c r="V9" s="87">
        <f t="shared" si="3"/>
        <v>331</v>
      </c>
    </row>
    <row r="10" spans="2:23">
      <c r="B10" s="123" t="s">
        <v>12</v>
      </c>
      <c r="C10" s="24">
        <v>81</v>
      </c>
      <c r="D10" s="24">
        <v>99</v>
      </c>
      <c r="E10" s="24">
        <v>215</v>
      </c>
      <c r="F10" s="24">
        <v>706</v>
      </c>
      <c r="G10" s="24">
        <v>1118</v>
      </c>
      <c r="H10" s="24">
        <v>630</v>
      </c>
      <c r="I10" s="24">
        <v>1070</v>
      </c>
      <c r="J10" s="24">
        <f t="shared" si="0"/>
        <v>1435</v>
      </c>
      <c r="K10" s="87">
        <f t="shared" si="1"/>
        <v>2403</v>
      </c>
      <c r="L10" s="14"/>
      <c r="M10" s="123" t="s">
        <v>12</v>
      </c>
      <c r="N10" s="24">
        <v>26</v>
      </c>
      <c r="O10" s="24">
        <v>5</v>
      </c>
      <c r="P10" s="24">
        <v>32</v>
      </c>
      <c r="Q10" s="24">
        <v>198</v>
      </c>
      <c r="R10" s="24">
        <v>325</v>
      </c>
      <c r="S10" s="24">
        <v>49</v>
      </c>
      <c r="T10" s="24">
        <v>193</v>
      </c>
      <c r="U10" s="24">
        <f t="shared" si="2"/>
        <v>252</v>
      </c>
      <c r="V10" s="87">
        <f t="shared" si="3"/>
        <v>550</v>
      </c>
    </row>
    <row r="11" spans="2:23">
      <c r="B11" s="229" t="s">
        <v>13</v>
      </c>
      <c r="C11" s="24">
        <v>53</v>
      </c>
      <c r="D11" s="24">
        <v>10</v>
      </c>
      <c r="E11" s="24">
        <v>49</v>
      </c>
      <c r="F11" s="24">
        <v>1</v>
      </c>
      <c r="G11" s="24">
        <v>1</v>
      </c>
      <c r="H11" s="24">
        <v>516</v>
      </c>
      <c r="I11" s="24">
        <f>129+1201-50</f>
        <v>1280</v>
      </c>
      <c r="J11" s="206">
        <f t="shared" si="0"/>
        <v>527</v>
      </c>
      <c r="K11" s="207">
        <f t="shared" si="1"/>
        <v>1330</v>
      </c>
      <c r="L11" s="14"/>
      <c r="M11" s="123" t="s">
        <v>13</v>
      </c>
      <c r="N11" s="24">
        <v>15</v>
      </c>
      <c r="O11" s="24">
        <v>8</v>
      </c>
      <c r="P11" s="24">
        <v>34</v>
      </c>
      <c r="Q11" s="24">
        <v>1</v>
      </c>
      <c r="R11" s="24">
        <v>1</v>
      </c>
      <c r="S11" s="24">
        <v>36</v>
      </c>
      <c r="T11" s="24">
        <v>458</v>
      </c>
      <c r="U11" s="24">
        <f t="shared" si="2"/>
        <v>45</v>
      </c>
      <c r="V11" s="87">
        <f t="shared" si="3"/>
        <v>493</v>
      </c>
    </row>
    <row r="12" spans="2:23">
      <c r="B12" s="123" t="s">
        <v>5</v>
      </c>
      <c r="C12" s="24">
        <v>38</v>
      </c>
      <c r="D12" s="24">
        <v>58</v>
      </c>
      <c r="E12" s="24">
        <v>124</v>
      </c>
      <c r="F12" s="24">
        <v>79</v>
      </c>
      <c r="G12" s="24">
        <v>116</v>
      </c>
      <c r="H12" s="24">
        <v>268</v>
      </c>
      <c r="I12" s="24">
        <v>600</v>
      </c>
      <c r="J12" s="24">
        <f t="shared" si="0"/>
        <v>405</v>
      </c>
      <c r="K12" s="87">
        <f t="shared" si="1"/>
        <v>840</v>
      </c>
      <c r="L12" s="14"/>
      <c r="M12" s="123" t="s">
        <v>5</v>
      </c>
      <c r="N12" s="24">
        <v>23</v>
      </c>
      <c r="O12" s="24">
        <v>39</v>
      </c>
      <c r="P12" s="24">
        <v>74</v>
      </c>
      <c r="Q12" s="24">
        <v>75</v>
      </c>
      <c r="R12" s="24">
        <v>112</v>
      </c>
      <c r="S12" s="24">
        <v>135</v>
      </c>
      <c r="T12" s="24">
        <v>330</v>
      </c>
      <c r="U12" s="24">
        <f t="shared" si="2"/>
        <v>249</v>
      </c>
      <c r="V12" s="87">
        <f t="shared" si="3"/>
        <v>516</v>
      </c>
    </row>
    <row r="13" spans="2:23">
      <c r="B13" s="123" t="s">
        <v>11</v>
      </c>
      <c r="C13" s="24">
        <v>85</v>
      </c>
      <c r="D13" s="24">
        <v>871</v>
      </c>
      <c r="E13" s="24">
        <v>762</v>
      </c>
      <c r="F13" s="24">
        <v>2719</v>
      </c>
      <c r="G13" s="24">
        <v>2900</v>
      </c>
      <c r="H13" s="24">
        <v>2130</v>
      </c>
      <c r="I13" s="24">
        <v>2024</v>
      </c>
      <c r="J13" s="24">
        <f t="shared" si="0"/>
        <v>5720</v>
      </c>
      <c r="K13" s="87">
        <f t="shared" si="1"/>
        <v>5686</v>
      </c>
      <c r="L13" s="14"/>
      <c r="M13" s="123" t="s">
        <v>11</v>
      </c>
      <c r="N13" s="24">
        <v>11</v>
      </c>
      <c r="O13" s="24">
        <v>6</v>
      </c>
      <c r="P13" s="24">
        <v>31</v>
      </c>
      <c r="Q13" s="24">
        <v>90</v>
      </c>
      <c r="R13" s="24">
        <v>341</v>
      </c>
      <c r="S13" s="24">
        <v>65</v>
      </c>
      <c r="T13" s="24">
        <v>151</v>
      </c>
      <c r="U13" s="24">
        <f t="shared" si="2"/>
        <v>161</v>
      </c>
      <c r="V13" s="87">
        <f t="shared" si="3"/>
        <v>523</v>
      </c>
    </row>
    <row r="14" spans="2:23">
      <c r="B14" s="123" t="s">
        <v>14</v>
      </c>
      <c r="C14" s="24">
        <v>43</v>
      </c>
      <c r="D14" s="24">
        <v>54</v>
      </c>
      <c r="E14" s="24">
        <v>317</v>
      </c>
      <c r="F14" s="24">
        <v>183</v>
      </c>
      <c r="G14" s="24">
        <v>408</v>
      </c>
      <c r="H14" s="24">
        <v>246</v>
      </c>
      <c r="I14" s="24">
        <v>595</v>
      </c>
      <c r="J14" s="24">
        <f t="shared" si="0"/>
        <v>483</v>
      </c>
      <c r="K14" s="87">
        <f>E14+G14+I14</f>
        <v>1320</v>
      </c>
      <c r="L14" s="14"/>
      <c r="M14" s="123" t="s">
        <v>14</v>
      </c>
      <c r="N14" s="24">
        <v>15</v>
      </c>
      <c r="O14" s="24">
        <v>26</v>
      </c>
      <c r="P14" s="24">
        <v>95</v>
      </c>
      <c r="Q14" s="24">
        <v>119</v>
      </c>
      <c r="R14" s="24">
        <v>269</v>
      </c>
      <c r="S14" s="24">
        <v>113</v>
      </c>
      <c r="T14" s="24">
        <v>256</v>
      </c>
      <c r="U14" s="24">
        <f t="shared" si="2"/>
        <v>258</v>
      </c>
      <c r="V14" s="87">
        <f t="shared" si="3"/>
        <v>620</v>
      </c>
    </row>
    <row r="15" spans="2:23" ht="15.75" thickBot="1">
      <c r="B15" s="141" t="s">
        <v>29</v>
      </c>
      <c r="C15" s="142">
        <f>SUM(C5:C14)</f>
        <v>507</v>
      </c>
      <c r="D15" s="142">
        <f t="shared" ref="D15:K15" si="4">SUM(D5:D14)</f>
        <v>1637</v>
      </c>
      <c r="E15" s="142">
        <f t="shared" si="4"/>
        <v>2151</v>
      </c>
      <c r="F15" s="142">
        <f t="shared" si="4"/>
        <v>4891</v>
      </c>
      <c r="G15" s="142">
        <f t="shared" si="4"/>
        <v>6284</v>
      </c>
      <c r="H15" s="142">
        <f t="shared" si="4"/>
        <v>6171</v>
      </c>
      <c r="I15" s="142">
        <f t="shared" si="4"/>
        <v>8801</v>
      </c>
      <c r="J15" s="142">
        <f t="shared" si="4"/>
        <v>12699</v>
      </c>
      <c r="K15" s="143">
        <f t="shared" si="4"/>
        <v>17236</v>
      </c>
      <c r="M15" s="141" t="s">
        <v>29</v>
      </c>
      <c r="N15" s="142">
        <f t="shared" ref="N15:V15" si="5">SUM(N5:N14)</f>
        <v>148</v>
      </c>
      <c r="O15" s="142">
        <f t="shared" si="5"/>
        <v>223</v>
      </c>
      <c r="P15" s="142">
        <f t="shared" si="5"/>
        <v>444</v>
      </c>
      <c r="Q15" s="142">
        <f t="shared" si="5"/>
        <v>647</v>
      </c>
      <c r="R15" s="142">
        <f t="shared" si="5"/>
        <v>1372</v>
      </c>
      <c r="S15" s="142">
        <f t="shared" si="5"/>
        <v>835</v>
      </c>
      <c r="T15" s="142">
        <f t="shared" si="5"/>
        <v>2203</v>
      </c>
      <c r="U15" s="142">
        <f t="shared" si="5"/>
        <v>1705</v>
      </c>
      <c r="V15" s="143">
        <f t="shared" si="5"/>
        <v>4019</v>
      </c>
      <c r="W15" s="47">
        <f>V15/V16</f>
        <v>0.70213137665967851</v>
      </c>
    </row>
    <row r="16" spans="2:23">
      <c r="B16" s="212" t="s">
        <v>1589</v>
      </c>
      <c r="D16" s="47">
        <f>E16/K16</f>
        <v>0.12654083848338066</v>
      </c>
      <c r="E16" s="15">
        <f>SUM(D15:E15)</f>
        <v>3788</v>
      </c>
      <c r="F16" s="47">
        <f>G16/K16</f>
        <v>0.37330883581092367</v>
      </c>
      <c r="G16" s="15">
        <f>SUM(F15:G15)</f>
        <v>11175</v>
      </c>
      <c r="K16" s="27">
        <f>J15+K15</f>
        <v>29935</v>
      </c>
      <c r="L16" s="47">
        <f>K15/K16</f>
        <v>0.57578085852680805</v>
      </c>
      <c r="T16" s="15" t="s">
        <v>1589</v>
      </c>
      <c r="V16" s="27">
        <f>U15+V15</f>
        <v>5724</v>
      </c>
    </row>
    <row r="17" spans="2:22">
      <c r="B17" s="212" t="s">
        <v>1590</v>
      </c>
      <c r="D17" s="225">
        <v>1896</v>
      </c>
      <c r="E17" s="225">
        <v>2326</v>
      </c>
      <c r="F17" s="225">
        <v>7651</v>
      </c>
      <c r="G17" s="225">
        <v>8336</v>
      </c>
      <c r="H17" s="225">
        <v>7575</v>
      </c>
      <c r="I17" s="225">
        <v>8694</v>
      </c>
      <c r="J17" s="24">
        <f>D17+F17+H17</f>
        <v>17122</v>
      </c>
      <c r="K17" s="87">
        <f>E17+G17+I17</f>
        <v>19356</v>
      </c>
      <c r="T17" s="15" t="s">
        <v>1590</v>
      </c>
      <c r="V17" s="15">
        <v>7906</v>
      </c>
    </row>
    <row r="18" spans="2:22">
      <c r="K18" s="27">
        <f>J17+K17</f>
        <v>36478</v>
      </c>
      <c r="T18" s="15" t="s">
        <v>29</v>
      </c>
      <c r="V18" s="15">
        <f>SUM(V16:V17)</f>
        <v>13630</v>
      </c>
    </row>
    <row r="19" spans="2:22" ht="15.75" thickBot="1">
      <c r="I19" s="15" t="s">
        <v>29</v>
      </c>
      <c r="K19" s="15">
        <f>K16+K18</f>
        <v>66413</v>
      </c>
    </row>
    <row r="20" spans="2:22" ht="15.75" thickBot="1">
      <c r="B20" s="213" t="s">
        <v>1981</v>
      </c>
      <c r="C20" s="214" t="s">
        <v>1982</v>
      </c>
      <c r="D20" s="215" t="s">
        <v>1566</v>
      </c>
      <c r="E20" s="214" t="s">
        <v>1983</v>
      </c>
      <c r="F20" s="214" t="s">
        <v>1984</v>
      </c>
      <c r="G20" s="214" t="s">
        <v>1566</v>
      </c>
      <c r="H20" s="214" t="s">
        <v>1985</v>
      </c>
      <c r="I20" s="214" t="s">
        <v>1566</v>
      </c>
      <c r="J20" s="215" t="s">
        <v>1986</v>
      </c>
      <c r="K20" s="215" t="s">
        <v>1566</v>
      </c>
      <c r="L20" s="215" t="s">
        <v>1987</v>
      </c>
      <c r="M20" s="215" t="s">
        <v>1566</v>
      </c>
    </row>
    <row r="21" spans="2:22" ht="15.75" thickBot="1">
      <c r="B21" s="216" t="s">
        <v>1988</v>
      </c>
      <c r="C21" s="217">
        <f>K16</f>
        <v>29935</v>
      </c>
      <c r="D21" s="218">
        <f>C21/C23</f>
        <v>0.45074006595094335</v>
      </c>
      <c r="E21" s="217">
        <f>J15</f>
        <v>12699</v>
      </c>
      <c r="F21" s="217">
        <f>K15</f>
        <v>17236</v>
      </c>
      <c r="G21" s="218">
        <f>F21/C21</f>
        <v>0.57578085852680805</v>
      </c>
      <c r="H21" s="217">
        <f>D15+E15</f>
        <v>3788</v>
      </c>
      <c r="I21" s="218">
        <f>H21/C21</f>
        <v>0.12654083848338066</v>
      </c>
      <c r="J21" s="217">
        <f>F15+G15</f>
        <v>11175</v>
      </c>
      <c r="K21" s="218">
        <f>J21/C21</f>
        <v>0.37330883581092367</v>
      </c>
      <c r="L21" s="217">
        <f>H15+I15</f>
        <v>14972</v>
      </c>
      <c r="M21" s="218">
        <f>L21/C21</f>
        <v>0.50015032570569562</v>
      </c>
    </row>
    <row r="22" spans="2:22" ht="15.75" thickBot="1">
      <c r="B22" s="219" t="s">
        <v>1989</v>
      </c>
      <c r="C22" s="220">
        <f>K18</f>
        <v>36478</v>
      </c>
      <c r="D22" s="221">
        <f>C22/C23</f>
        <v>0.54925993404905671</v>
      </c>
      <c r="E22" s="220">
        <f>J17</f>
        <v>17122</v>
      </c>
      <c r="F22" s="220">
        <f>K17</f>
        <v>19356</v>
      </c>
      <c r="G22" s="221">
        <f>F22/C22</f>
        <v>0.53062119633751847</v>
      </c>
      <c r="H22" s="220">
        <f>D17+E17</f>
        <v>4222</v>
      </c>
      <c r="I22" s="221">
        <f>H22/C22</f>
        <v>0.11574099457207083</v>
      </c>
      <c r="J22" s="220">
        <f>F17+G17</f>
        <v>15987</v>
      </c>
      <c r="K22" s="221">
        <f>J22/C22</f>
        <v>0.43826415921925543</v>
      </c>
      <c r="L22" s="220">
        <f>H17+I17</f>
        <v>16269</v>
      </c>
      <c r="M22" s="226">
        <f>L22/C22</f>
        <v>0.44599484620867375</v>
      </c>
    </row>
    <row r="23" spans="2:22" ht="15.75" thickBot="1">
      <c r="B23" s="222" t="s">
        <v>29</v>
      </c>
      <c r="C23" s="223">
        <f>SUM(C21:C22)</f>
        <v>66413</v>
      </c>
      <c r="D23" s="224">
        <f>SUM(D21:D22)</f>
        <v>1</v>
      </c>
      <c r="E23" s="223"/>
      <c r="F23" s="223">
        <f>SUM(F21:F22)</f>
        <v>36592</v>
      </c>
      <c r="G23" s="227">
        <f>F23/C23</f>
        <v>0.55097646545104118</v>
      </c>
      <c r="H23" s="223">
        <f>SUM(H21:H22)</f>
        <v>8010</v>
      </c>
      <c r="I23" s="227">
        <f>H23/C23</f>
        <v>0.12060891692891453</v>
      </c>
      <c r="J23" s="223">
        <f>SUM(J21:J22)</f>
        <v>27162</v>
      </c>
      <c r="K23" s="227">
        <f>J23/C23</f>
        <v>0.4089861924623191</v>
      </c>
      <c r="L23" s="223">
        <f>SUM(L21:L22)</f>
        <v>31241</v>
      </c>
      <c r="M23" s="227">
        <f>L23/C23</f>
        <v>0.47040489060876634</v>
      </c>
    </row>
  </sheetData>
  <mergeCells count="12">
    <mergeCell ref="S3:T3"/>
    <mergeCell ref="U3:V3"/>
    <mergeCell ref="F3:G3"/>
    <mergeCell ref="H3:I3"/>
    <mergeCell ref="J3:K3"/>
    <mergeCell ref="N3:N4"/>
    <mergeCell ref="B3:B4"/>
    <mergeCell ref="D3:E3"/>
    <mergeCell ref="C3:C4"/>
    <mergeCell ref="M3:M4"/>
    <mergeCell ref="O3:P3"/>
    <mergeCell ref="Q3:R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R43"/>
  <sheetViews>
    <sheetView workbookViewId="0">
      <selection activeCell="H14" sqref="H14"/>
    </sheetView>
  </sheetViews>
  <sheetFormatPr defaultRowHeight="15"/>
  <cols>
    <col min="1" max="1" width="3.140625" style="4" customWidth="1"/>
    <col min="2" max="2" width="11.28515625" style="4" bestFit="1" customWidth="1"/>
    <col min="3" max="4" width="13.7109375" style="4" bestFit="1" customWidth="1"/>
    <col min="5" max="5" width="17.85546875" style="4" bestFit="1" customWidth="1"/>
    <col min="6" max="6" width="13.7109375" style="4" bestFit="1" customWidth="1"/>
    <col min="7" max="7" width="11" style="4" bestFit="1" customWidth="1"/>
    <col min="8" max="8" width="12.5703125" style="4" bestFit="1" customWidth="1"/>
    <col min="9" max="11" width="11.140625" style="4" customWidth="1"/>
    <col min="12" max="13" width="12.5703125" style="4" bestFit="1" customWidth="1"/>
    <col min="14" max="15" width="11.5703125" style="4" customWidth="1"/>
    <col min="16" max="16" width="12" style="4" bestFit="1" customWidth="1"/>
    <col min="17" max="17" width="12.5703125" style="4" bestFit="1" customWidth="1"/>
    <col min="18" max="18" width="10.5703125" style="4" bestFit="1" customWidth="1"/>
    <col min="19" max="16384" width="9.140625" style="4"/>
  </cols>
  <sheetData>
    <row r="2" spans="2:18" ht="15.75" thickBot="1">
      <c r="B2" s="211" t="s">
        <v>1586</v>
      </c>
    </row>
    <row r="3" spans="2:18" s="19" customFormat="1" ht="75">
      <c r="B3" s="94" t="s">
        <v>63</v>
      </c>
      <c r="C3" s="95" t="s">
        <v>66</v>
      </c>
      <c r="D3" s="95" t="s">
        <v>24</v>
      </c>
      <c r="E3" s="95" t="s">
        <v>1512</v>
      </c>
      <c r="F3" s="95" t="s">
        <v>16</v>
      </c>
      <c r="G3" s="95" t="s">
        <v>17</v>
      </c>
      <c r="H3" s="95" t="s">
        <v>8</v>
      </c>
      <c r="I3" s="95" t="s">
        <v>67</v>
      </c>
      <c r="J3" s="95" t="s">
        <v>68</v>
      </c>
      <c r="K3" s="95" t="s">
        <v>69</v>
      </c>
      <c r="L3" s="95" t="s">
        <v>472</v>
      </c>
      <c r="M3" s="95" t="s">
        <v>1281</v>
      </c>
      <c r="N3" s="95" t="s">
        <v>1282</v>
      </c>
      <c r="O3" s="95" t="s">
        <v>2026</v>
      </c>
      <c r="P3" s="95" t="s">
        <v>2027</v>
      </c>
      <c r="Q3" s="96" t="s">
        <v>473</v>
      </c>
    </row>
    <row r="4" spans="2:18">
      <c r="B4" s="123" t="s">
        <v>6</v>
      </c>
      <c r="C4" s="24">
        <v>33</v>
      </c>
      <c r="D4" s="24">
        <v>99645387.439999998</v>
      </c>
      <c r="E4" s="24">
        <v>46511674.11999999</v>
      </c>
      <c r="F4" s="24">
        <v>37634491.895999998</v>
      </c>
      <c r="G4" s="24">
        <v>8877182.2239999995</v>
      </c>
      <c r="H4" s="24">
        <v>53133713.32</v>
      </c>
      <c r="I4" s="24">
        <v>25</v>
      </c>
      <c r="J4" s="24">
        <v>16</v>
      </c>
      <c r="K4" s="24">
        <v>11</v>
      </c>
      <c r="L4" s="24">
        <v>17097951.350000001</v>
      </c>
      <c r="M4" s="24">
        <v>466093.2</v>
      </c>
      <c r="N4" s="24">
        <v>1694945.43</v>
      </c>
      <c r="O4" s="45">
        <v>1427430.4300000002</v>
      </c>
      <c r="P4">
        <f>SUM(M4:O4)</f>
        <v>3588469.06</v>
      </c>
      <c r="Q4" s="87">
        <f>L4+P4</f>
        <v>20686420.41</v>
      </c>
      <c r="R4" s="44">
        <f t="shared" ref="R4:R13" si="0">Q4/E4</f>
        <v>0.44475759691274697</v>
      </c>
    </row>
    <row r="5" spans="2:18">
      <c r="B5" s="123" t="s">
        <v>51</v>
      </c>
      <c r="C5" s="24">
        <v>51</v>
      </c>
      <c r="D5" s="24">
        <v>674495112.15999997</v>
      </c>
      <c r="E5" s="24">
        <v>229923800.65299994</v>
      </c>
      <c r="F5" s="24">
        <v>186351355.50439996</v>
      </c>
      <c r="G5" s="24">
        <v>43572445.14859999</v>
      </c>
      <c r="H5" s="24">
        <v>444571311.49999994</v>
      </c>
      <c r="I5" s="24">
        <v>37</v>
      </c>
      <c r="J5" s="24">
        <v>17</v>
      </c>
      <c r="K5" s="24">
        <v>9</v>
      </c>
      <c r="L5" s="24">
        <v>54629302.460000001</v>
      </c>
      <c r="M5" s="24">
        <v>198433.5</v>
      </c>
      <c r="N5" s="24">
        <v>4219147.91</v>
      </c>
      <c r="O5" s="45">
        <v>3803732.9499999997</v>
      </c>
      <c r="P5">
        <f t="shared" ref="P5:P13" si="1">SUM(M5:O5)</f>
        <v>8221314.3599999994</v>
      </c>
      <c r="Q5" s="87">
        <f t="shared" ref="Q5:Q13" si="2">L5+P5</f>
        <v>62850616.82</v>
      </c>
      <c r="R5" s="44">
        <f t="shared" si="0"/>
        <v>0.27335411402168797</v>
      </c>
    </row>
    <row r="6" spans="2:18">
      <c r="B6" s="123" t="s">
        <v>52</v>
      </c>
      <c r="C6" s="24">
        <v>42</v>
      </c>
      <c r="D6" s="24">
        <v>339289304.23000002</v>
      </c>
      <c r="E6" s="24">
        <v>135471934.44999999</v>
      </c>
      <c r="F6" s="24">
        <v>110370970.75800002</v>
      </c>
      <c r="G6" s="24">
        <v>25100963.692000002</v>
      </c>
      <c r="H6" s="24">
        <v>203817369.78</v>
      </c>
      <c r="I6" s="24">
        <v>36</v>
      </c>
      <c r="J6" s="24">
        <v>21</v>
      </c>
      <c r="K6" s="24">
        <v>7</v>
      </c>
      <c r="L6" s="24">
        <v>43782381.019999988</v>
      </c>
      <c r="M6" s="24">
        <v>151871.94</v>
      </c>
      <c r="N6" s="24">
        <v>1236389.1400000001</v>
      </c>
      <c r="O6" s="45">
        <v>4255015.8899999997</v>
      </c>
      <c r="P6">
        <f t="shared" si="1"/>
        <v>5643276.9699999997</v>
      </c>
      <c r="Q6" s="87">
        <f t="shared" si="2"/>
        <v>49425657.989999987</v>
      </c>
      <c r="R6" s="44">
        <f t="shared" si="0"/>
        <v>0.36484057152252464</v>
      </c>
    </row>
    <row r="7" spans="2:18">
      <c r="B7" s="123" t="s">
        <v>10</v>
      </c>
      <c r="C7" s="24">
        <v>41</v>
      </c>
      <c r="D7" s="24">
        <v>256852466.65000007</v>
      </c>
      <c r="E7" s="24">
        <v>121538401.25000001</v>
      </c>
      <c r="F7" s="24">
        <v>99748867.842000008</v>
      </c>
      <c r="G7" s="24">
        <v>21789533.408</v>
      </c>
      <c r="H7" s="24">
        <v>135314065.39999998</v>
      </c>
      <c r="I7" s="24">
        <v>30</v>
      </c>
      <c r="J7" s="24">
        <v>23</v>
      </c>
      <c r="K7" s="24">
        <v>15</v>
      </c>
      <c r="L7" s="24">
        <v>47528265.780000009</v>
      </c>
      <c r="M7" s="24">
        <v>547910.62</v>
      </c>
      <c r="N7" s="24">
        <v>1990038.6600000001</v>
      </c>
      <c r="O7" s="45">
        <v>6511088.1500000013</v>
      </c>
      <c r="P7">
        <f t="shared" si="1"/>
        <v>9049037.4300000016</v>
      </c>
      <c r="Q7" s="87">
        <f t="shared" si="2"/>
        <v>56577303.210000008</v>
      </c>
      <c r="R7" s="44">
        <f t="shared" si="0"/>
        <v>0.46550968770456819</v>
      </c>
    </row>
    <row r="8" spans="2:18">
      <c r="B8" s="123" t="s">
        <v>15</v>
      </c>
      <c r="C8" s="24">
        <v>40</v>
      </c>
      <c r="D8" s="24">
        <v>151114615.30999997</v>
      </c>
      <c r="E8" s="24">
        <v>70272666.689999983</v>
      </c>
      <c r="F8" s="24">
        <v>58001612.416000001</v>
      </c>
      <c r="G8" s="24">
        <v>12271054.273999998</v>
      </c>
      <c r="H8" s="24">
        <v>80841948.620000005</v>
      </c>
      <c r="I8" s="24">
        <v>35</v>
      </c>
      <c r="J8" s="24">
        <v>13</v>
      </c>
      <c r="K8" s="24">
        <v>13</v>
      </c>
      <c r="L8" s="24">
        <v>33072054.189999998</v>
      </c>
      <c r="M8" s="24">
        <v>324474.92</v>
      </c>
      <c r="N8" s="24">
        <v>2651253.38</v>
      </c>
      <c r="O8" s="45">
        <v>3052101.5599999996</v>
      </c>
      <c r="P8">
        <f t="shared" si="1"/>
        <v>6027829.8599999994</v>
      </c>
      <c r="Q8" s="87">
        <f t="shared" si="2"/>
        <v>39099884.049999997</v>
      </c>
      <c r="R8" s="44">
        <f t="shared" si="0"/>
        <v>0.55640245193034676</v>
      </c>
    </row>
    <row r="9" spans="2:18">
      <c r="B9" s="123" t="s">
        <v>12</v>
      </c>
      <c r="C9" s="24">
        <v>81</v>
      </c>
      <c r="D9" s="24">
        <v>787551258.96999967</v>
      </c>
      <c r="E9" s="24">
        <v>283426224.08000004</v>
      </c>
      <c r="F9" s="24">
        <v>229951106.27199998</v>
      </c>
      <c r="G9" s="24">
        <v>53475117.807999983</v>
      </c>
      <c r="H9" s="24">
        <v>504125034.8900001</v>
      </c>
      <c r="I9" s="24">
        <v>62</v>
      </c>
      <c r="J9" s="24">
        <v>30</v>
      </c>
      <c r="K9" s="24">
        <v>23</v>
      </c>
      <c r="L9" s="24">
        <v>95493070.340000004</v>
      </c>
      <c r="M9" s="24">
        <v>511403.95</v>
      </c>
      <c r="N9" s="24">
        <v>6821723.3099999996</v>
      </c>
      <c r="O9" s="45">
        <v>7519575.9799999995</v>
      </c>
      <c r="P9">
        <f t="shared" si="1"/>
        <v>14852703.239999998</v>
      </c>
      <c r="Q9" s="87">
        <f t="shared" si="2"/>
        <v>110345773.58</v>
      </c>
      <c r="R9" s="44">
        <f t="shared" si="0"/>
        <v>0.38932803038315095</v>
      </c>
    </row>
    <row r="10" spans="2:18">
      <c r="B10" s="123" t="s">
        <v>13</v>
      </c>
      <c r="C10" s="24">
        <v>53</v>
      </c>
      <c r="D10" s="24">
        <v>172836144.59</v>
      </c>
      <c r="E10" s="24">
        <v>76920513.989999995</v>
      </c>
      <c r="F10" s="24">
        <v>63864394.392000005</v>
      </c>
      <c r="G10" s="24">
        <v>13056119.598000001</v>
      </c>
      <c r="H10" s="24">
        <v>95915630.599999994</v>
      </c>
      <c r="I10" s="24">
        <v>33</v>
      </c>
      <c r="J10" s="24">
        <v>21</v>
      </c>
      <c r="K10" s="24">
        <v>13</v>
      </c>
      <c r="L10" s="24">
        <v>26804788.770000003</v>
      </c>
      <c r="M10" s="24">
        <v>245594.4</v>
      </c>
      <c r="N10" s="24">
        <v>2261732.6799999997</v>
      </c>
      <c r="O10" s="45">
        <v>1531077.82</v>
      </c>
      <c r="P10">
        <f t="shared" si="1"/>
        <v>4038404.8999999994</v>
      </c>
      <c r="Q10" s="87">
        <f t="shared" si="2"/>
        <v>30843193.670000002</v>
      </c>
      <c r="R10" s="44">
        <f t="shared" si="0"/>
        <v>0.40097487744309346</v>
      </c>
    </row>
    <row r="11" spans="2:18">
      <c r="B11" s="123" t="s">
        <v>5</v>
      </c>
      <c r="C11" s="24">
        <v>38</v>
      </c>
      <c r="D11" s="24">
        <v>90374364.390000001</v>
      </c>
      <c r="E11" s="24">
        <v>41251932.690000005</v>
      </c>
      <c r="F11" s="24">
        <v>35633097.437999994</v>
      </c>
      <c r="G11" s="24">
        <v>5618835.2520000003</v>
      </c>
      <c r="H11" s="24">
        <v>49122431.699999996</v>
      </c>
      <c r="I11" s="24">
        <v>30</v>
      </c>
      <c r="J11" s="24">
        <v>17</v>
      </c>
      <c r="K11" s="24">
        <v>21</v>
      </c>
      <c r="L11" s="24">
        <v>17939578.379999995</v>
      </c>
      <c r="M11" s="24">
        <v>406784</v>
      </c>
      <c r="N11" s="24">
        <v>1519597.25</v>
      </c>
      <c r="O11" s="45">
        <v>475352.15</v>
      </c>
      <c r="P11">
        <f t="shared" si="1"/>
        <v>2401733.4</v>
      </c>
      <c r="Q11" s="87">
        <f t="shared" si="2"/>
        <v>20341311.779999994</v>
      </c>
      <c r="R11" s="44">
        <f t="shared" si="0"/>
        <v>0.49309960657748741</v>
      </c>
    </row>
    <row r="12" spans="2:18">
      <c r="B12" s="123" t="s">
        <v>11</v>
      </c>
      <c r="C12" s="24">
        <v>85</v>
      </c>
      <c r="D12" s="24">
        <v>815150449.75000024</v>
      </c>
      <c r="E12" s="24">
        <v>365604073.27000004</v>
      </c>
      <c r="F12" s="24">
        <v>294861332.80999994</v>
      </c>
      <c r="G12" s="24">
        <v>70742740.459999993</v>
      </c>
      <c r="H12" s="24">
        <v>449546376.48000008</v>
      </c>
      <c r="I12" s="24">
        <v>54</v>
      </c>
      <c r="J12" s="24">
        <v>32</v>
      </c>
      <c r="K12" s="24">
        <v>9</v>
      </c>
      <c r="L12" s="24">
        <v>81132589.550000012</v>
      </c>
      <c r="M12" s="24">
        <v>890944.5</v>
      </c>
      <c r="N12" s="24">
        <v>7125596.3599999994</v>
      </c>
      <c r="O12" s="45">
        <v>6304421.3600000003</v>
      </c>
      <c r="P12">
        <f t="shared" si="1"/>
        <v>14320962.219999999</v>
      </c>
      <c r="Q12" s="87">
        <f t="shared" si="2"/>
        <v>95453551.770000011</v>
      </c>
      <c r="R12" s="44">
        <f t="shared" si="0"/>
        <v>0.26108448660392025</v>
      </c>
    </row>
    <row r="13" spans="2:18">
      <c r="B13" s="123" t="s">
        <v>14</v>
      </c>
      <c r="C13" s="24">
        <v>43</v>
      </c>
      <c r="D13" s="24">
        <v>167383996.72</v>
      </c>
      <c r="E13" s="24">
        <v>80864683.5</v>
      </c>
      <c r="F13" s="24">
        <v>65498890.396000028</v>
      </c>
      <c r="G13" s="24">
        <v>15365793.104000004</v>
      </c>
      <c r="H13" s="24">
        <v>86519313.220000014</v>
      </c>
      <c r="I13" s="24">
        <v>31</v>
      </c>
      <c r="J13" s="24">
        <v>17</v>
      </c>
      <c r="K13" s="24">
        <v>14</v>
      </c>
      <c r="L13" s="24">
        <v>30501198.629999995</v>
      </c>
      <c r="M13" s="24">
        <v>253510.8</v>
      </c>
      <c r="N13" s="24">
        <v>2502827.63</v>
      </c>
      <c r="O13" s="45">
        <v>3369018.5300000003</v>
      </c>
      <c r="P13">
        <f t="shared" si="1"/>
        <v>6125356.96</v>
      </c>
      <c r="Q13" s="87">
        <f t="shared" si="2"/>
        <v>36626555.589999996</v>
      </c>
      <c r="R13" s="44">
        <f t="shared" si="0"/>
        <v>0.45293636238618301</v>
      </c>
    </row>
    <row r="14" spans="2:18" s="19" customFormat="1" ht="15.75" thickBot="1">
      <c r="B14" s="129" t="s">
        <v>62</v>
      </c>
      <c r="C14" s="130">
        <f>SUM(C4:C13)</f>
        <v>507</v>
      </c>
      <c r="D14" s="332">
        <f t="shared" ref="D14:L14" si="3">SUM(D4:D13)</f>
        <v>3554693100.2099996</v>
      </c>
      <c r="E14" s="138">
        <f t="shared" si="3"/>
        <v>1451785904.6930001</v>
      </c>
      <c r="F14" s="138">
        <f t="shared" si="3"/>
        <v>1181916119.7243996</v>
      </c>
      <c r="G14" s="130">
        <f t="shared" si="3"/>
        <v>269869784.96859998</v>
      </c>
      <c r="H14" s="332">
        <f t="shared" si="3"/>
        <v>2102907195.51</v>
      </c>
      <c r="I14" s="130">
        <f t="shared" si="3"/>
        <v>373</v>
      </c>
      <c r="J14" s="130">
        <f t="shared" si="3"/>
        <v>207</v>
      </c>
      <c r="K14" s="130">
        <f t="shared" si="3"/>
        <v>135</v>
      </c>
      <c r="L14" s="139">
        <f t="shared" si="3"/>
        <v>447981180.46999997</v>
      </c>
      <c r="M14" s="130">
        <f>SUM(M4:M13)</f>
        <v>3997021.8299999996</v>
      </c>
      <c r="N14" s="130">
        <f>SUM(N4:N13)</f>
        <v>32023251.749999996</v>
      </c>
      <c r="O14" s="130">
        <f>SUM(O4:O13)</f>
        <v>38248814.82</v>
      </c>
      <c r="P14" s="130">
        <f>SUM(P4:P13)</f>
        <v>74269088.399999991</v>
      </c>
      <c r="Q14" s="259">
        <f>SUM(Q4:Q13)</f>
        <v>522250268.86999995</v>
      </c>
      <c r="R14" s="39">
        <f>Q14/E14</f>
        <v>0.35972953531356738</v>
      </c>
    </row>
    <row r="15" spans="2:18">
      <c r="E15" s="25"/>
      <c r="H15" s="4">
        <f>H14/D14</f>
        <v>0.59158614716577562</v>
      </c>
      <c r="L15">
        <f>L14/F14</f>
        <v>0.37902958847406254</v>
      </c>
      <c r="M15" s="48"/>
      <c r="P15" s="225"/>
    </row>
    <row r="16" spans="2:18">
      <c r="M16" s="38"/>
      <c r="N16" s="24"/>
      <c r="O16" s="24"/>
      <c r="P16" s="38"/>
    </row>
    <row r="17" spans="3:11">
      <c r="H17" s="18" t="s">
        <v>63</v>
      </c>
      <c r="I17" s="40" t="s">
        <v>467</v>
      </c>
      <c r="J17" s="40" t="s">
        <v>468</v>
      </c>
    </row>
    <row r="18" spans="3:11">
      <c r="H18" s="31" t="s">
        <v>436</v>
      </c>
      <c r="I18" s="2">
        <f>E4</f>
        <v>46511674.11999999</v>
      </c>
      <c r="J18" s="2">
        <f>Q4</f>
        <v>20686420.41</v>
      </c>
    </row>
    <row r="19" spans="3:11">
      <c r="E19"/>
      <c r="F19"/>
      <c r="G19"/>
      <c r="H19" s="31" t="s">
        <v>437</v>
      </c>
      <c r="I19" s="45">
        <f t="shared" ref="I19:I27" si="4">E5</f>
        <v>229923800.65299994</v>
      </c>
      <c r="J19" s="45">
        <f t="shared" ref="J19:J27" si="5">Q5</f>
        <v>62850616.82</v>
      </c>
      <c r="K19"/>
    </row>
    <row r="20" spans="3:11">
      <c r="H20" s="31" t="s">
        <v>438</v>
      </c>
      <c r="I20" s="45">
        <f t="shared" si="4"/>
        <v>135471934.44999999</v>
      </c>
      <c r="J20" s="45">
        <f t="shared" si="5"/>
        <v>49425657.989999987</v>
      </c>
    </row>
    <row r="21" spans="3:11">
      <c r="C21" s="29" t="s">
        <v>430</v>
      </c>
      <c r="D21" s="33" t="s">
        <v>433</v>
      </c>
      <c r="E21" s="33" t="s">
        <v>461</v>
      </c>
      <c r="F21" s="33" t="s">
        <v>434</v>
      </c>
      <c r="H21" s="31" t="s">
        <v>439</v>
      </c>
      <c r="I21" s="45">
        <f t="shared" si="4"/>
        <v>121538401.25000001</v>
      </c>
      <c r="J21" s="45">
        <f t="shared" si="5"/>
        <v>56577303.210000008</v>
      </c>
    </row>
    <row r="22" spans="3:11">
      <c r="C22" s="40" t="s">
        <v>467</v>
      </c>
      <c r="D22" s="83">
        <f>E5+E6+E8+E9+E13</f>
        <v>799959309.37299991</v>
      </c>
      <c r="E22" s="48">
        <f>E4+E7+E10+E11+E12</f>
        <v>651826595.32000005</v>
      </c>
      <c r="F22" s="48">
        <f>SUM(D22:E22)</f>
        <v>1451785904.6929998</v>
      </c>
      <c r="H22" s="31" t="s">
        <v>440</v>
      </c>
      <c r="I22" s="45">
        <f t="shared" si="4"/>
        <v>70272666.689999983</v>
      </c>
      <c r="J22" s="45">
        <f t="shared" si="5"/>
        <v>39099884.049999997</v>
      </c>
    </row>
    <row r="23" spans="3:11">
      <c r="C23" s="40" t="s">
        <v>468</v>
      </c>
      <c r="D23" s="83">
        <f>Q5+Q6+Q8+Q9+Q13</f>
        <v>298348488.02999997</v>
      </c>
      <c r="E23" s="48">
        <f>Q4+Q7+Q10+Q11+Q12</f>
        <v>223901780.84</v>
      </c>
      <c r="F23" s="48">
        <f>SUM(D23:E23)</f>
        <v>522250268.87</v>
      </c>
      <c r="H23" s="31" t="s">
        <v>441</v>
      </c>
      <c r="I23" s="45">
        <f t="shared" si="4"/>
        <v>283426224.08000004</v>
      </c>
      <c r="J23" s="45">
        <f t="shared" si="5"/>
        <v>110345773.58</v>
      </c>
    </row>
    <row r="24" spans="3:11">
      <c r="C24" s="4" t="s">
        <v>434</v>
      </c>
      <c r="D24" s="48">
        <f>SUM(D22:D23)</f>
        <v>1098307797.4029999</v>
      </c>
      <c r="E24" s="48">
        <f>SUM(E22:E23)</f>
        <v>875728376.16000009</v>
      </c>
      <c r="H24" s="31" t="s">
        <v>442</v>
      </c>
      <c r="I24" s="45">
        <f t="shared" si="4"/>
        <v>76920513.989999995</v>
      </c>
      <c r="J24" s="45">
        <f t="shared" si="5"/>
        <v>30843193.670000002</v>
      </c>
    </row>
    <row r="25" spans="3:11">
      <c r="H25" s="31" t="s">
        <v>443</v>
      </c>
      <c r="I25" s="45">
        <f t="shared" si="4"/>
        <v>41251932.690000005</v>
      </c>
      <c r="J25" s="45">
        <f t="shared" si="5"/>
        <v>20341311.779999994</v>
      </c>
    </row>
    <row r="26" spans="3:11">
      <c r="H26" s="31" t="s">
        <v>444</v>
      </c>
      <c r="I26" s="45">
        <f t="shared" si="4"/>
        <v>365604073.27000004</v>
      </c>
      <c r="J26" s="45">
        <f t="shared" si="5"/>
        <v>95453551.770000011</v>
      </c>
    </row>
    <row r="27" spans="3:11">
      <c r="H27" s="31" t="s">
        <v>445</v>
      </c>
      <c r="I27" s="45">
        <f t="shared" si="4"/>
        <v>80864683.5</v>
      </c>
      <c r="J27" s="45">
        <f t="shared" si="5"/>
        <v>36626555.589999996</v>
      </c>
    </row>
    <row r="28" spans="3:11">
      <c r="H28" s="31"/>
    </row>
    <row r="40" spans="2:4">
      <c r="B40" s="29"/>
      <c r="C40" s="253" t="s">
        <v>2022</v>
      </c>
      <c r="D40" s="33" t="s">
        <v>2021</v>
      </c>
    </row>
    <row r="41" spans="2:4">
      <c r="B41" s="40" t="s">
        <v>2023</v>
      </c>
      <c r="C41" s="254">
        <f>Q14</f>
        <v>522250268.86999995</v>
      </c>
      <c r="D41" s="48">
        <f>E14</f>
        <v>1451785904.6930001</v>
      </c>
    </row>
    <row r="42" spans="2:4">
      <c r="B42" s="40" t="s">
        <v>2024</v>
      </c>
      <c r="C42" s="254">
        <f>Q15</f>
        <v>0</v>
      </c>
      <c r="D42" s="48">
        <f>H14</f>
        <v>2102907195.51</v>
      </c>
    </row>
    <row r="43" spans="2:4">
      <c r="B43" s="4" t="s">
        <v>434</v>
      </c>
      <c r="C43" s="48">
        <f>SUM(C41:C42)</f>
        <v>522250268.86999995</v>
      </c>
      <c r="D43" s="48">
        <f>SUM(D41:D42)</f>
        <v>3554693100.2030001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I14"/>
  <sheetViews>
    <sheetView workbookViewId="0">
      <selection activeCell="B2" sqref="B2"/>
    </sheetView>
  </sheetViews>
  <sheetFormatPr defaultRowHeight="15"/>
  <cols>
    <col min="1" max="1" width="5" customWidth="1"/>
    <col min="2" max="2" width="10.85546875" bestFit="1" customWidth="1"/>
    <col min="3" max="3" width="10" bestFit="1" customWidth="1"/>
    <col min="4" max="4" width="19" bestFit="1" customWidth="1"/>
    <col min="5" max="5" width="21.5703125" bestFit="1" customWidth="1"/>
    <col min="6" max="6" width="21.140625" bestFit="1" customWidth="1"/>
    <col min="7" max="7" width="18.42578125" bestFit="1" customWidth="1"/>
  </cols>
  <sheetData>
    <row r="2" spans="2:9" ht="15.75" thickBot="1">
      <c r="B2" s="23" t="s">
        <v>1545</v>
      </c>
    </row>
    <row r="3" spans="2:9">
      <c r="B3" s="131" t="s">
        <v>423</v>
      </c>
      <c r="C3" s="132" t="s">
        <v>1527</v>
      </c>
      <c r="D3" s="132" t="s">
        <v>1512</v>
      </c>
      <c r="E3" s="132" t="s">
        <v>1525</v>
      </c>
      <c r="F3" s="132" t="s">
        <v>1524</v>
      </c>
      <c r="G3" s="132" t="s">
        <v>1526</v>
      </c>
      <c r="H3" s="133"/>
    </row>
    <row r="4" spans="2:9">
      <c r="B4" s="86" t="s">
        <v>424</v>
      </c>
      <c r="C4" s="24">
        <v>148</v>
      </c>
      <c r="D4" s="24">
        <v>176156865.41000003</v>
      </c>
      <c r="E4" s="24">
        <v>22139296.890000004</v>
      </c>
      <c r="F4" s="24">
        <v>132505465.76000001</v>
      </c>
      <c r="G4" s="24">
        <f>E4+F4</f>
        <v>154644762.65000001</v>
      </c>
      <c r="H4" s="134">
        <f>G4/D4</f>
        <v>0.87788098573432705</v>
      </c>
      <c r="I4" s="267">
        <f>D4/C4</f>
        <v>1190249.0906081083</v>
      </c>
    </row>
    <row r="5" spans="2:9">
      <c r="B5" s="86" t="s">
        <v>425</v>
      </c>
      <c r="C5" s="24">
        <v>359</v>
      </c>
      <c r="D5" s="24">
        <v>1275629039.2829993</v>
      </c>
      <c r="E5" s="24">
        <v>52129791.509999998</v>
      </c>
      <c r="F5" s="24">
        <v>314970397.4799999</v>
      </c>
      <c r="G5" s="24">
        <f>E5+F5</f>
        <v>367100188.98999989</v>
      </c>
      <c r="H5" s="134">
        <f>G5/D5</f>
        <v>0.28777973665160378</v>
      </c>
      <c r="I5" s="267"/>
    </row>
    <row r="6" spans="2:9" ht="15.75" thickBot="1">
      <c r="B6" s="135" t="s">
        <v>29</v>
      </c>
      <c r="C6" s="136">
        <f>SUM(C4:C5)</f>
        <v>507</v>
      </c>
      <c r="D6" s="136">
        <f>SUM(D4:D5)</f>
        <v>1451785904.6929994</v>
      </c>
      <c r="E6" s="136">
        <f>SUM(E4:E5)</f>
        <v>74269088.400000006</v>
      </c>
      <c r="F6" s="136">
        <f>SUM(F4:F5)</f>
        <v>447475863.23999989</v>
      </c>
      <c r="G6" s="136">
        <f>SUM(G4:G5)</f>
        <v>521744951.63999987</v>
      </c>
      <c r="H6" s="137">
        <f>G6/D6</f>
        <v>0.35938146937053383</v>
      </c>
    </row>
    <row r="12" spans="2:9">
      <c r="C12" s="32" t="s">
        <v>451</v>
      </c>
      <c r="D12" s="32" t="s">
        <v>452</v>
      </c>
    </row>
    <row r="13" spans="2:9">
      <c r="B13" s="40" t="s">
        <v>467</v>
      </c>
      <c r="C13">
        <f>D4</f>
        <v>176156865.41000003</v>
      </c>
      <c r="D13">
        <f>D5</f>
        <v>1275629039.2829993</v>
      </c>
    </row>
    <row r="14" spans="2:9">
      <c r="B14" s="40" t="s">
        <v>468</v>
      </c>
      <c r="C14">
        <f>G4</f>
        <v>154644762.65000001</v>
      </c>
      <c r="D14">
        <f>G5</f>
        <v>367100188.98999989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"/>
  <sheetViews>
    <sheetView workbookViewId="0"/>
  </sheetViews>
  <sheetFormatPr defaultRowHeight="15"/>
  <cols>
    <col min="1" max="1" width="11.140625" style="3" bestFit="1" customWidth="1"/>
    <col min="2" max="2" width="5.42578125" style="3" bestFit="1" customWidth="1"/>
    <col min="3" max="6" width="14.7109375" style="3" bestFit="1" customWidth="1"/>
    <col min="7" max="7" width="13.7109375" style="3" bestFit="1" customWidth="1"/>
    <col min="8" max="8" width="14.7109375" style="3" bestFit="1" customWidth="1"/>
    <col min="9" max="9" width="9.140625" style="3"/>
    <col min="10" max="11" width="11.5703125" style="3" bestFit="1" customWidth="1"/>
    <col min="12" max="16384" width="9.140625" style="3"/>
  </cols>
  <sheetData>
    <row r="1" spans="1:11" s="20" customFormat="1" ht="45">
      <c r="A1" s="91" t="s">
        <v>423</v>
      </c>
      <c r="B1" s="91" t="s">
        <v>2128</v>
      </c>
      <c r="C1" s="91" t="s">
        <v>24</v>
      </c>
      <c r="D1" s="91" t="s">
        <v>1512</v>
      </c>
      <c r="E1" s="91" t="s">
        <v>2129</v>
      </c>
      <c r="F1" s="91" t="s">
        <v>2130</v>
      </c>
      <c r="G1" s="91" t="s">
        <v>2131</v>
      </c>
      <c r="H1" s="324" t="s">
        <v>2132</v>
      </c>
    </row>
    <row r="2" spans="1:11">
      <c r="A2" s="327" t="s">
        <v>424</v>
      </c>
      <c r="B2" s="328">
        <v>148</v>
      </c>
      <c r="C2" s="328">
        <v>370801245.23000002</v>
      </c>
      <c r="D2" s="328">
        <v>176156865.41000003</v>
      </c>
      <c r="E2" s="328">
        <v>194644379.82000002</v>
      </c>
      <c r="F2" s="328">
        <v>328421217.81</v>
      </c>
      <c r="G2" s="328">
        <v>154644762.65000004</v>
      </c>
      <c r="H2" s="328">
        <f>F2-G2</f>
        <v>173776455.15999997</v>
      </c>
      <c r="K2" s="261"/>
    </row>
    <row r="3" spans="1:11">
      <c r="A3" s="5"/>
      <c r="B3" s="5"/>
      <c r="C3" s="5"/>
      <c r="D3" s="111">
        <f>D2/C2</f>
        <v>0.475070857166981</v>
      </c>
      <c r="E3" s="111">
        <f>E2/C2</f>
        <v>0.52492914283301906</v>
      </c>
      <c r="F3" s="256">
        <f>F2/C2</f>
        <v>0.88570689024058535</v>
      </c>
      <c r="G3" s="111">
        <f>G2/F2</f>
        <v>0.47087323919329094</v>
      </c>
      <c r="H3" s="111">
        <f>H2/F2</f>
        <v>0.52912676080670906</v>
      </c>
    </row>
    <row r="4" spans="1:11">
      <c r="C4" s="257">
        <f t="shared" ref="C4:H4" si="0">C2</f>
        <v>370801245.23000002</v>
      </c>
      <c r="D4" s="257">
        <f t="shared" si="0"/>
        <v>176156865.41000003</v>
      </c>
      <c r="E4" s="257">
        <f t="shared" si="0"/>
        <v>194644379.82000002</v>
      </c>
      <c r="F4" s="257">
        <f t="shared" si="0"/>
        <v>328421217.81</v>
      </c>
      <c r="G4" s="257">
        <f t="shared" si="0"/>
        <v>154644762.65000004</v>
      </c>
      <c r="H4" s="257">
        <f t="shared" si="0"/>
        <v>173776455.15999997</v>
      </c>
    </row>
    <row r="5" spans="1:11">
      <c r="D5" s="258">
        <f>D4/C4</f>
        <v>0.475070857166981</v>
      </c>
      <c r="E5" s="258">
        <f>E4/C4</f>
        <v>0.52492914283301906</v>
      </c>
      <c r="G5" s="258">
        <f>G4/$F$4</f>
        <v>0.47087323919329094</v>
      </c>
      <c r="H5" s="258">
        <f>H4/$F$4</f>
        <v>0.52912676080670906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AK30"/>
  <sheetViews>
    <sheetView workbookViewId="0">
      <selection activeCell="A2" sqref="A2"/>
    </sheetView>
  </sheetViews>
  <sheetFormatPr defaultRowHeight="15"/>
  <cols>
    <col min="1" max="1" width="11.28515625" style="3" bestFit="1" customWidth="1"/>
    <col min="2" max="2" width="6.85546875" style="3" bestFit="1" customWidth="1"/>
    <col min="3" max="3" width="7.85546875" style="3" bestFit="1" customWidth="1"/>
    <col min="4" max="4" width="5.140625" style="3" bestFit="1" customWidth="1"/>
    <col min="5" max="5" width="5.140625" style="3" customWidth="1"/>
    <col min="6" max="6" width="8.42578125" style="3" bestFit="1" customWidth="1"/>
    <col min="7" max="7" width="5.5703125" style="3" bestFit="1" customWidth="1"/>
    <col min="8" max="8" width="4.42578125" style="3" bestFit="1" customWidth="1"/>
    <col min="9" max="9" width="3.42578125" style="3" bestFit="1" customWidth="1"/>
    <col min="10" max="10" width="3.42578125" style="3" customWidth="1"/>
    <col min="11" max="11" width="8.140625" style="3" bestFit="1" customWidth="1"/>
    <col min="12" max="12" width="6.85546875" style="3" bestFit="1" customWidth="1"/>
    <col min="13" max="13" width="7.85546875" style="3" bestFit="1" customWidth="1"/>
    <col min="14" max="14" width="5.140625" style="3" bestFit="1" customWidth="1"/>
    <col min="15" max="15" width="5.140625" style="3" customWidth="1"/>
    <col min="16" max="16" width="8.42578125" style="3" bestFit="1" customWidth="1"/>
    <col min="17" max="17" width="6.85546875" style="3" bestFit="1" customWidth="1"/>
    <col min="18" max="18" width="7.85546875" style="3" bestFit="1" customWidth="1"/>
    <col min="19" max="19" width="5.140625" style="3" bestFit="1" customWidth="1"/>
    <col min="20" max="20" width="5.140625" style="3" customWidth="1"/>
    <col min="21" max="21" width="8.42578125" style="3" bestFit="1" customWidth="1"/>
    <col min="22" max="22" width="6.85546875" style="3" bestFit="1" customWidth="1"/>
    <col min="23" max="23" width="7.85546875" style="3" bestFit="1" customWidth="1"/>
    <col min="24" max="24" width="5.140625" style="3" bestFit="1" customWidth="1"/>
    <col min="25" max="25" width="5.140625" style="3" customWidth="1"/>
    <col min="26" max="26" width="8.42578125" style="3" bestFit="1" customWidth="1"/>
    <col min="27" max="27" width="6.85546875" style="3" bestFit="1" customWidth="1"/>
    <col min="28" max="28" width="7.85546875" style="3" bestFit="1" customWidth="1"/>
    <col min="29" max="29" width="5.140625" style="3" bestFit="1" customWidth="1"/>
    <col min="30" max="30" width="5.140625" style="3" customWidth="1"/>
    <col min="31" max="31" width="8.42578125" style="3" bestFit="1" customWidth="1"/>
    <col min="32" max="32" width="6.85546875" style="3" bestFit="1" customWidth="1"/>
    <col min="33" max="33" width="5.5703125" style="3" bestFit="1" customWidth="1"/>
    <col min="34" max="34" width="4.42578125" style="3" bestFit="1" customWidth="1"/>
    <col min="35" max="35" width="4" style="3" bestFit="1" customWidth="1"/>
    <col min="36" max="36" width="4" style="3" customWidth="1"/>
    <col min="37" max="37" width="6.42578125" style="3" bestFit="1" customWidth="1"/>
    <col min="38" max="16384" width="9.140625" style="3"/>
  </cols>
  <sheetData>
    <row r="2" spans="1:37" ht="15.75" thickBot="1">
      <c r="A2" s="210" t="s">
        <v>1585</v>
      </c>
    </row>
    <row r="3" spans="1:37" s="20" customFormat="1" ht="30" customHeight="1">
      <c r="A3" s="340" t="s">
        <v>63</v>
      </c>
      <c r="B3" s="342" t="s">
        <v>56</v>
      </c>
      <c r="C3" s="342"/>
      <c r="D3" s="342"/>
      <c r="E3" s="127"/>
      <c r="F3" s="342" t="s">
        <v>70</v>
      </c>
      <c r="G3" s="342" t="s">
        <v>57</v>
      </c>
      <c r="H3" s="342"/>
      <c r="I3" s="342"/>
      <c r="J3" s="127"/>
      <c r="K3" s="342" t="s">
        <v>71</v>
      </c>
      <c r="L3" s="342" t="s">
        <v>58</v>
      </c>
      <c r="M3" s="342"/>
      <c r="N3" s="342"/>
      <c r="O3" s="127"/>
      <c r="P3" s="342" t="s">
        <v>72</v>
      </c>
      <c r="Q3" s="342" t="s">
        <v>478</v>
      </c>
      <c r="R3" s="342"/>
      <c r="S3" s="342"/>
      <c r="T3" s="127"/>
      <c r="U3" s="342" t="s">
        <v>523</v>
      </c>
      <c r="V3" s="342" t="s">
        <v>1381</v>
      </c>
      <c r="W3" s="342"/>
      <c r="X3" s="342"/>
      <c r="Y3" s="127"/>
      <c r="Z3" s="342" t="s">
        <v>1382</v>
      </c>
      <c r="AA3" s="342" t="s">
        <v>2179</v>
      </c>
      <c r="AB3" s="342"/>
      <c r="AC3" s="342"/>
      <c r="AD3" s="268"/>
      <c r="AE3" s="342" t="s">
        <v>2219</v>
      </c>
      <c r="AF3" s="304" t="s">
        <v>2561</v>
      </c>
      <c r="AG3" s="342" t="s">
        <v>73</v>
      </c>
      <c r="AH3" s="342"/>
      <c r="AI3" s="342"/>
      <c r="AJ3" s="127"/>
      <c r="AK3" s="96" t="s">
        <v>62</v>
      </c>
    </row>
    <row r="4" spans="1:37" s="20" customFormat="1" ht="30">
      <c r="A4" s="341"/>
      <c r="B4" s="84" t="s">
        <v>1213</v>
      </c>
      <c r="C4" s="84" t="s">
        <v>1211</v>
      </c>
      <c r="D4" s="84" t="s">
        <v>1212</v>
      </c>
      <c r="E4" s="84" t="s">
        <v>1218</v>
      </c>
      <c r="F4" s="343"/>
      <c r="G4" s="84" t="s">
        <v>1213</v>
      </c>
      <c r="H4" s="84" t="s">
        <v>1211</v>
      </c>
      <c r="I4" s="84" t="s">
        <v>1212</v>
      </c>
      <c r="J4" s="84" t="s">
        <v>1218</v>
      </c>
      <c r="K4" s="343"/>
      <c r="L4" s="84" t="s">
        <v>1213</v>
      </c>
      <c r="M4" s="84" t="s">
        <v>1211</v>
      </c>
      <c r="N4" s="84" t="s">
        <v>1212</v>
      </c>
      <c r="O4" s="84" t="s">
        <v>1218</v>
      </c>
      <c r="P4" s="343"/>
      <c r="Q4" s="84" t="s">
        <v>1213</v>
      </c>
      <c r="R4" s="84" t="s">
        <v>1211</v>
      </c>
      <c r="S4" s="84" t="s">
        <v>1212</v>
      </c>
      <c r="T4" s="84" t="s">
        <v>1218</v>
      </c>
      <c r="U4" s="343"/>
      <c r="V4" s="84" t="s">
        <v>1213</v>
      </c>
      <c r="W4" s="84" t="s">
        <v>1211</v>
      </c>
      <c r="X4" s="84" t="s">
        <v>1212</v>
      </c>
      <c r="Y4" s="84" t="s">
        <v>1218</v>
      </c>
      <c r="Z4" s="343"/>
      <c r="AA4" s="84" t="s">
        <v>1213</v>
      </c>
      <c r="AB4" s="84" t="s">
        <v>1211</v>
      </c>
      <c r="AC4" s="84" t="s">
        <v>1212</v>
      </c>
      <c r="AD4" s="84" t="s">
        <v>1218</v>
      </c>
      <c r="AE4" s="343"/>
      <c r="AF4" s="84" t="s">
        <v>1213</v>
      </c>
      <c r="AG4" s="84" t="s">
        <v>1213</v>
      </c>
      <c r="AH4" s="84" t="s">
        <v>1211</v>
      </c>
      <c r="AI4" s="84" t="s">
        <v>1212</v>
      </c>
      <c r="AJ4" s="84" t="s">
        <v>1218</v>
      </c>
      <c r="AK4" s="128" t="s">
        <v>62</v>
      </c>
    </row>
    <row r="5" spans="1:37">
      <c r="A5" s="123" t="s">
        <v>6</v>
      </c>
      <c r="B5" s="24"/>
      <c r="C5" s="24">
        <v>3</v>
      </c>
      <c r="D5" s="24"/>
      <c r="E5" s="24"/>
      <c r="F5" s="5">
        <f>SUM(B5:E5)</f>
        <v>3</v>
      </c>
      <c r="G5" s="24">
        <v>1</v>
      </c>
      <c r="H5" s="24">
        <v>4</v>
      </c>
      <c r="I5" s="24">
        <v>4</v>
      </c>
      <c r="J5" s="24"/>
      <c r="K5" s="5">
        <f>SUM(G5:J5)</f>
        <v>9</v>
      </c>
      <c r="L5" s="49"/>
      <c r="M5" s="49">
        <v>7</v>
      </c>
      <c r="N5" s="49">
        <v>1</v>
      </c>
      <c r="O5" s="24"/>
      <c r="P5" s="5">
        <f>SUM(L5:O5)</f>
        <v>8</v>
      </c>
      <c r="Q5" s="24">
        <v>2</v>
      </c>
      <c r="R5" s="24"/>
      <c r="S5" s="24"/>
      <c r="T5" s="24"/>
      <c r="U5" s="5">
        <f>SUM(Q5:T5)</f>
        <v>2</v>
      </c>
      <c r="V5" s="24">
        <v>1</v>
      </c>
      <c r="W5" s="24">
        <v>1</v>
      </c>
      <c r="X5" s="24">
        <v>1</v>
      </c>
      <c r="Y5" s="24"/>
      <c r="Z5" s="5">
        <f>SUM(V5:Y5)</f>
        <v>3</v>
      </c>
      <c r="AA5" s="24">
        <v>1</v>
      </c>
      <c r="AB5" s="24">
        <v>3</v>
      </c>
      <c r="AC5" s="24">
        <v>4</v>
      </c>
      <c r="AD5" s="24"/>
      <c r="AE5" s="5">
        <f>SUM(AA5:AD5)</f>
        <v>8</v>
      </c>
      <c r="AF5" s="24"/>
      <c r="AG5" s="110">
        <f>G5+L5+B5+Q5+V5+AA5+AF5</f>
        <v>5</v>
      </c>
      <c r="AH5" s="110">
        <f>H5+M5+C5+R5+W5+AB5</f>
        <v>18</v>
      </c>
      <c r="AI5" s="110">
        <f>I5+N5+D5+S5+X5+AC5</f>
        <v>10</v>
      </c>
      <c r="AJ5" s="110">
        <f>J5+O5+E5+T5+Y5+AD5</f>
        <v>0</v>
      </c>
      <c r="AK5" s="115">
        <f>SUM(AG5:AJ5)</f>
        <v>33</v>
      </c>
    </row>
    <row r="6" spans="1:37">
      <c r="A6" s="123" t="s">
        <v>51</v>
      </c>
      <c r="B6" s="24"/>
      <c r="C6" s="24"/>
      <c r="D6" s="24"/>
      <c r="E6" s="24"/>
      <c r="F6" s="5">
        <f t="shared" ref="F6:F14" si="0">SUM(B6:E6)</f>
        <v>0</v>
      </c>
      <c r="G6" s="24"/>
      <c r="H6" s="24"/>
      <c r="I6" s="24">
        <v>1</v>
      </c>
      <c r="J6" s="24"/>
      <c r="K6" s="5">
        <f t="shared" ref="K6:K14" si="1">SUM(G6:J6)</f>
        <v>1</v>
      </c>
      <c r="L6" s="49">
        <v>3</v>
      </c>
      <c r="M6" s="49">
        <v>4</v>
      </c>
      <c r="N6" s="49">
        <v>5</v>
      </c>
      <c r="O6" s="24"/>
      <c r="P6" s="5">
        <f t="shared" ref="P6:P14" si="2">SUM(L6:O6)</f>
        <v>12</v>
      </c>
      <c r="Q6" s="24">
        <v>3</v>
      </c>
      <c r="R6" s="24">
        <v>3</v>
      </c>
      <c r="S6" s="24">
        <v>3</v>
      </c>
      <c r="T6" s="24"/>
      <c r="U6" s="5">
        <f t="shared" ref="U6:U14" si="3">SUM(Q6:T6)</f>
        <v>9</v>
      </c>
      <c r="V6" s="24">
        <v>12</v>
      </c>
      <c r="W6" s="24">
        <v>4</v>
      </c>
      <c r="X6" s="24">
        <v>5</v>
      </c>
      <c r="Y6" s="24"/>
      <c r="Z6" s="5">
        <f t="shared" ref="Z6:Z14" si="4">SUM(V6:Y6)</f>
        <v>21</v>
      </c>
      <c r="AA6" s="24">
        <v>3</v>
      </c>
      <c r="AB6" s="24"/>
      <c r="AC6" s="24">
        <v>4</v>
      </c>
      <c r="AD6" s="24">
        <v>1</v>
      </c>
      <c r="AE6" s="5">
        <f t="shared" ref="AE6:AE14" si="5">SUM(AA6:AD6)</f>
        <v>8</v>
      </c>
      <c r="AF6" s="24"/>
      <c r="AG6" s="110">
        <f t="shared" ref="AG6:AG14" si="6">G6+L6+B6+Q6+V6+AA6+AF6</f>
        <v>21</v>
      </c>
      <c r="AH6" s="110">
        <f t="shared" ref="AH6:AH14" si="7">H6+M6+C6+R6+W6+AB6</f>
        <v>11</v>
      </c>
      <c r="AI6" s="110">
        <f t="shared" ref="AI6:AI14" si="8">I6+N6+D6+S6+X6+AC6</f>
        <v>18</v>
      </c>
      <c r="AJ6" s="110">
        <f t="shared" ref="AJ6:AJ14" si="9">J6+O6+E6+T6+Y6+AD6</f>
        <v>1</v>
      </c>
      <c r="AK6" s="115">
        <f t="shared" ref="AK6:AK14" si="10">SUM(AG6:AJ6)</f>
        <v>51</v>
      </c>
    </row>
    <row r="7" spans="1:37">
      <c r="A7" s="123" t="s">
        <v>52</v>
      </c>
      <c r="B7" s="24"/>
      <c r="C7" s="24"/>
      <c r="D7" s="24"/>
      <c r="E7" s="24"/>
      <c r="F7" s="5">
        <f t="shared" si="0"/>
        <v>0</v>
      </c>
      <c r="G7" s="24"/>
      <c r="H7" s="24"/>
      <c r="I7" s="24"/>
      <c r="J7" s="24"/>
      <c r="K7" s="5">
        <f t="shared" si="1"/>
        <v>0</v>
      </c>
      <c r="L7" s="49">
        <v>3</v>
      </c>
      <c r="M7" s="49">
        <v>4</v>
      </c>
      <c r="N7" s="49">
        <v>6</v>
      </c>
      <c r="O7" s="24"/>
      <c r="P7" s="5">
        <f t="shared" si="2"/>
        <v>13</v>
      </c>
      <c r="Q7" s="24">
        <v>3</v>
      </c>
      <c r="R7" s="24">
        <v>7</v>
      </c>
      <c r="S7" s="24"/>
      <c r="T7" s="24"/>
      <c r="U7" s="5">
        <f t="shared" si="3"/>
        <v>10</v>
      </c>
      <c r="V7" s="24">
        <v>3</v>
      </c>
      <c r="W7" s="24">
        <v>1</v>
      </c>
      <c r="X7" s="24">
        <v>8</v>
      </c>
      <c r="Y7" s="24"/>
      <c r="Z7" s="5">
        <f t="shared" si="4"/>
        <v>12</v>
      </c>
      <c r="AA7" s="24">
        <v>3</v>
      </c>
      <c r="AB7" s="24">
        <v>4</v>
      </c>
      <c r="AC7" s="24"/>
      <c r="AD7" s="24"/>
      <c r="AE7" s="5">
        <f t="shared" si="5"/>
        <v>7</v>
      </c>
      <c r="AF7" s="24"/>
      <c r="AG7" s="110">
        <f t="shared" si="6"/>
        <v>12</v>
      </c>
      <c r="AH7" s="110">
        <f t="shared" si="7"/>
        <v>16</v>
      </c>
      <c r="AI7" s="110">
        <f t="shared" si="8"/>
        <v>14</v>
      </c>
      <c r="AJ7" s="110">
        <f t="shared" si="9"/>
        <v>0</v>
      </c>
      <c r="AK7" s="115">
        <f t="shared" si="10"/>
        <v>42</v>
      </c>
    </row>
    <row r="8" spans="1:37">
      <c r="A8" s="123" t="s">
        <v>10</v>
      </c>
      <c r="B8" s="24"/>
      <c r="C8" s="24"/>
      <c r="D8" s="24"/>
      <c r="E8" s="24"/>
      <c r="F8" s="5">
        <f t="shared" si="0"/>
        <v>0</v>
      </c>
      <c r="G8" s="24"/>
      <c r="H8" s="24">
        <v>2</v>
      </c>
      <c r="I8" s="24">
        <v>4</v>
      </c>
      <c r="J8" s="24"/>
      <c r="K8" s="5">
        <f t="shared" si="1"/>
        <v>6</v>
      </c>
      <c r="L8" s="49">
        <v>5</v>
      </c>
      <c r="M8" s="49">
        <v>5</v>
      </c>
      <c r="N8" s="49">
        <v>5</v>
      </c>
      <c r="O8" s="24"/>
      <c r="P8" s="5">
        <f t="shared" si="2"/>
        <v>15</v>
      </c>
      <c r="Q8" s="24">
        <v>1</v>
      </c>
      <c r="R8" s="24">
        <v>3</v>
      </c>
      <c r="S8" s="24">
        <v>1</v>
      </c>
      <c r="T8" s="24"/>
      <c r="U8" s="5">
        <f t="shared" si="3"/>
        <v>5</v>
      </c>
      <c r="V8" s="24">
        <v>4</v>
      </c>
      <c r="W8" s="24">
        <v>3</v>
      </c>
      <c r="X8" s="24">
        <v>4</v>
      </c>
      <c r="Y8" s="24"/>
      <c r="Z8" s="5">
        <f t="shared" si="4"/>
        <v>11</v>
      </c>
      <c r="AA8" s="24">
        <v>2</v>
      </c>
      <c r="AB8" s="24"/>
      <c r="AC8" s="24">
        <v>2</v>
      </c>
      <c r="AD8" s="24"/>
      <c r="AE8" s="5">
        <f t="shared" si="5"/>
        <v>4</v>
      </c>
      <c r="AF8" s="24"/>
      <c r="AG8" s="110">
        <f t="shared" si="6"/>
        <v>12</v>
      </c>
      <c r="AH8" s="110">
        <f t="shared" si="7"/>
        <v>13</v>
      </c>
      <c r="AI8" s="110">
        <f t="shared" si="8"/>
        <v>16</v>
      </c>
      <c r="AJ8" s="110">
        <f t="shared" si="9"/>
        <v>0</v>
      </c>
      <c r="AK8" s="115">
        <f t="shared" si="10"/>
        <v>41</v>
      </c>
    </row>
    <row r="9" spans="1:37">
      <c r="A9" s="123" t="s">
        <v>15</v>
      </c>
      <c r="B9" s="24"/>
      <c r="C9" s="24"/>
      <c r="D9" s="24"/>
      <c r="E9" s="24"/>
      <c r="F9" s="5">
        <f t="shared" si="0"/>
        <v>0</v>
      </c>
      <c r="G9" s="24"/>
      <c r="H9" s="24">
        <v>1</v>
      </c>
      <c r="I9" s="24">
        <v>4</v>
      </c>
      <c r="J9" s="24"/>
      <c r="K9" s="5">
        <f t="shared" si="1"/>
        <v>5</v>
      </c>
      <c r="L9" s="49"/>
      <c r="M9" s="49">
        <v>6</v>
      </c>
      <c r="N9" s="49">
        <v>5</v>
      </c>
      <c r="O9" s="24"/>
      <c r="P9" s="5">
        <f t="shared" si="2"/>
        <v>11</v>
      </c>
      <c r="Q9" s="24"/>
      <c r="R9" s="24">
        <v>10</v>
      </c>
      <c r="S9" s="24"/>
      <c r="T9" s="24"/>
      <c r="U9" s="5">
        <f t="shared" si="3"/>
        <v>10</v>
      </c>
      <c r="V9" s="24">
        <v>1</v>
      </c>
      <c r="W9" s="24">
        <v>6</v>
      </c>
      <c r="X9" s="24">
        <v>5</v>
      </c>
      <c r="Y9" s="24"/>
      <c r="Z9" s="5">
        <f t="shared" si="4"/>
        <v>12</v>
      </c>
      <c r="AA9" s="24"/>
      <c r="AB9" s="24">
        <v>2</v>
      </c>
      <c r="AC9" s="24"/>
      <c r="AD9" s="24"/>
      <c r="AE9" s="5">
        <f t="shared" si="5"/>
        <v>2</v>
      </c>
      <c r="AF9" s="24"/>
      <c r="AG9" s="110">
        <f t="shared" si="6"/>
        <v>1</v>
      </c>
      <c r="AH9" s="110">
        <f t="shared" si="7"/>
        <v>25</v>
      </c>
      <c r="AI9" s="110">
        <f t="shared" si="8"/>
        <v>14</v>
      </c>
      <c r="AJ9" s="110">
        <f t="shared" si="9"/>
        <v>0</v>
      </c>
      <c r="AK9" s="115">
        <f t="shared" si="10"/>
        <v>40</v>
      </c>
    </row>
    <row r="10" spans="1:37">
      <c r="A10" s="123" t="s">
        <v>12</v>
      </c>
      <c r="B10" s="24"/>
      <c r="C10" s="24"/>
      <c r="D10" s="24"/>
      <c r="E10" s="24"/>
      <c r="F10" s="5">
        <f t="shared" si="0"/>
        <v>0</v>
      </c>
      <c r="G10" s="24">
        <v>1</v>
      </c>
      <c r="H10" s="24">
        <v>1</v>
      </c>
      <c r="I10" s="24">
        <v>4</v>
      </c>
      <c r="J10" s="24"/>
      <c r="K10" s="5">
        <f t="shared" si="1"/>
        <v>6</v>
      </c>
      <c r="L10" s="49">
        <v>11</v>
      </c>
      <c r="M10" s="49">
        <v>9</v>
      </c>
      <c r="N10" s="49">
        <v>11</v>
      </c>
      <c r="O10" s="24"/>
      <c r="P10" s="5">
        <f t="shared" si="2"/>
        <v>31</v>
      </c>
      <c r="Q10" s="24">
        <v>5</v>
      </c>
      <c r="R10" s="24">
        <v>4</v>
      </c>
      <c r="S10" s="24">
        <v>2</v>
      </c>
      <c r="T10" s="24"/>
      <c r="U10" s="5">
        <f t="shared" si="3"/>
        <v>11</v>
      </c>
      <c r="V10" s="24">
        <v>6</v>
      </c>
      <c r="W10" s="24">
        <v>7</v>
      </c>
      <c r="X10" s="24">
        <v>8</v>
      </c>
      <c r="Y10" s="24"/>
      <c r="Z10" s="5">
        <f t="shared" si="4"/>
        <v>21</v>
      </c>
      <c r="AA10" s="24">
        <v>8</v>
      </c>
      <c r="AB10" s="24">
        <v>2</v>
      </c>
      <c r="AC10" s="24">
        <v>2</v>
      </c>
      <c r="AD10" s="24"/>
      <c r="AE10" s="5">
        <f t="shared" si="5"/>
        <v>12</v>
      </c>
      <c r="AF10" s="24"/>
      <c r="AG10" s="110">
        <f t="shared" si="6"/>
        <v>31</v>
      </c>
      <c r="AH10" s="110">
        <f t="shared" si="7"/>
        <v>23</v>
      </c>
      <c r="AI10" s="110">
        <f t="shared" si="8"/>
        <v>27</v>
      </c>
      <c r="AJ10" s="110">
        <f t="shared" si="9"/>
        <v>0</v>
      </c>
      <c r="AK10" s="115">
        <f t="shared" si="10"/>
        <v>81</v>
      </c>
    </row>
    <row r="11" spans="1:37">
      <c r="A11" s="123" t="s">
        <v>13</v>
      </c>
      <c r="B11" s="24"/>
      <c r="C11" s="24"/>
      <c r="D11" s="24"/>
      <c r="E11" s="24"/>
      <c r="F11" s="5">
        <f t="shared" si="0"/>
        <v>0</v>
      </c>
      <c r="G11" s="24"/>
      <c r="H11" s="24">
        <v>1</v>
      </c>
      <c r="I11" s="24"/>
      <c r="J11" s="24"/>
      <c r="K11" s="5">
        <f t="shared" si="1"/>
        <v>1</v>
      </c>
      <c r="L11" s="49">
        <v>3</v>
      </c>
      <c r="M11" s="49">
        <v>6</v>
      </c>
      <c r="N11" s="49">
        <v>7</v>
      </c>
      <c r="O11" s="24"/>
      <c r="P11" s="5">
        <f t="shared" si="2"/>
        <v>16</v>
      </c>
      <c r="Q11" s="24"/>
      <c r="R11" s="24">
        <v>3</v>
      </c>
      <c r="S11" s="24">
        <v>2</v>
      </c>
      <c r="T11" s="24"/>
      <c r="U11" s="5">
        <f t="shared" si="3"/>
        <v>5</v>
      </c>
      <c r="V11" s="24">
        <v>2</v>
      </c>
      <c r="W11" s="24">
        <v>5</v>
      </c>
      <c r="X11" s="24">
        <v>10</v>
      </c>
      <c r="Y11" s="24"/>
      <c r="Z11" s="5">
        <f t="shared" si="4"/>
        <v>17</v>
      </c>
      <c r="AA11" s="24">
        <v>4</v>
      </c>
      <c r="AB11" s="24">
        <v>4</v>
      </c>
      <c r="AC11" s="24">
        <v>6</v>
      </c>
      <c r="AD11" s="24"/>
      <c r="AE11" s="5">
        <f t="shared" si="5"/>
        <v>14</v>
      </c>
      <c r="AF11" s="24"/>
      <c r="AG11" s="110">
        <f t="shared" si="6"/>
        <v>9</v>
      </c>
      <c r="AH11" s="110">
        <f t="shared" si="7"/>
        <v>19</v>
      </c>
      <c r="AI11" s="110">
        <f t="shared" si="8"/>
        <v>25</v>
      </c>
      <c r="AJ11" s="110">
        <f t="shared" si="9"/>
        <v>0</v>
      </c>
      <c r="AK11" s="115">
        <f t="shared" si="10"/>
        <v>53</v>
      </c>
    </row>
    <row r="12" spans="1:37">
      <c r="A12" s="123" t="s">
        <v>5</v>
      </c>
      <c r="B12" s="24"/>
      <c r="C12" s="24"/>
      <c r="D12" s="24">
        <v>5</v>
      </c>
      <c r="E12" s="24"/>
      <c r="F12" s="5">
        <f t="shared" si="0"/>
        <v>5</v>
      </c>
      <c r="G12" s="24">
        <v>1</v>
      </c>
      <c r="H12" s="24">
        <v>5</v>
      </c>
      <c r="I12" s="24">
        <v>6</v>
      </c>
      <c r="J12" s="24"/>
      <c r="K12" s="5">
        <f t="shared" si="1"/>
        <v>12</v>
      </c>
      <c r="L12" s="49"/>
      <c r="M12" s="49">
        <v>1</v>
      </c>
      <c r="N12" s="49">
        <v>5</v>
      </c>
      <c r="O12" s="24"/>
      <c r="P12" s="5">
        <f t="shared" si="2"/>
        <v>6</v>
      </c>
      <c r="Q12" s="24"/>
      <c r="R12" s="24"/>
      <c r="S12" s="24">
        <v>1</v>
      </c>
      <c r="T12" s="24"/>
      <c r="U12" s="5">
        <f t="shared" si="3"/>
        <v>1</v>
      </c>
      <c r="V12" s="24">
        <v>1</v>
      </c>
      <c r="W12" s="24">
        <v>2</v>
      </c>
      <c r="X12" s="24">
        <v>6</v>
      </c>
      <c r="Y12" s="24"/>
      <c r="Z12" s="5">
        <f t="shared" si="4"/>
        <v>9</v>
      </c>
      <c r="AA12" s="24">
        <v>2</v>
      </c>
      <c r="AB12" s="24">
        <v>3</v>
      </c>
      <c r="AC12" s="24"/>
      <c r="AD12" s="24"/>
      <c r="AE12" s="5">
        <f t="shared" si="5"/>
        <v>5</v>
      </c>
      <c r="AF12" s="24"/>
      <c r="AG12" s="110">
        <f t="shared" si="6"/>
        <v>4</v>
      </c>
      <c r="AH12" s="110">
        <f t="shared" si="7"/>
        <v>11</v>
      </c>
      <c r="AI12" s="110">
        <f t="shared" si="8"/>
        <v>23</v>
      </c>
      <c r="AJ12" s="110">
        <f t="shared" si="9"/>
        <v>0</v>
      </c>
      <c r="AK12" s="115">
        <f t="shared" si="10"/>
        <v>38</v>
      </c>
    </row>
    <row r="13" spans="1:37">
      <c r="A13" s="123" t="s">
        <v>11</v>
      </c>
      <c r="B13" s="24"/>
      <c r="C13" s="24"/>
      <c r="D13" s="24"/>
      <c r="E13" s="24"/>
      <c r="F13" s="5">
        <f t="shared" si="0"/>
        <v>0</v>
      </c>
      <c r="G13" s="24">
        <v>1</v>
      </c>
      <c r="H13" s="24">
        <v>2</v>
      </c>
      <c r="I13" s="24">
        <v>2</v>
      </c>
      <c r="J13" s="24"/>
      <c r="K13" s="5">
        <f t="shared" si="1"/>
        <v>5</v>
      </c>
      <c r="L13" s="49">
        <v>7</v>
      </c>
      <c r="M13" s="49">
        <v>4</v>
      </c>
      <c r="N13" s="49">
        <v>4</v>
      </c>
      <c r="O13" s="24"/>
      <c r="P13" s="5">
        <f t="shared" si="2"/>
        <v>15</v>
      </c>
      <c r="Q13" s="24">
        <v>6</v>
      </c>
      <c r="R13" s="24">
        <v>6</v>
      </c>
      <c r="S13" s="24"/>
      <c r="T13" s="24">
        <v>1</v>
      </c>
      <c r="U13" s="5">
        <f t="shared" si="3"/>
        <v>13</v>
      </c>
      <c r="V13" s="24">
        <v>12</v>
      </c>
      <c r="W13" s="24">
        <v>8</v>
      </c>
      <c r="X13" s="24">
        <v>18</v>
      </c>
      <c r="Y13" s="24"/>
      <c r="Z13" s="5">
        <f t="shared" si="4"/>
        <v>38</v>
      </c>
      <c r="AA13" s="24">
        <v>12</v>
      </c>
      <c r="AB13" s="24">
        <v>1</v>
      </c>
      <c r="AC13" s="24"/>
      <c r="AD13" s="24"/>
      <c r="AE13" s="5">
        <f t="shared" si="5"/>
        <v>13</v>
      </c>
      <c r="AF13" s="24">
        <v>1</v>
      </c>
      <c r="AG13" s="110">
        <f>G13+L13+B13+Q13+V13+AA13+AF13</f>
        <v>39</v>
      </c>
      <c r="AH13" s="110">
        <f t="shared" si="7"/>
        <v>21</v>
      </c>
      <c r="AI13" s="110">
        <f t="shared" si="8"/>
        <v>24</v>
      </c>
      <c r="AJ13" s="110">
        <f t="shared" si="9"/>
        <v>1</v>
      </c>
      <c r="AK13" s="115">
        <f t="shared" si="10"/>
        <v>85</v>
      </c>
    </row>
    <row r="14" spans="1:37">
      <c r="A14" s="123" t="s">
        <v>14</v>
      </c>
      <c r="B14" s="24"/>
      <c r="C14" s="24"/>
      <c r="D14" s="24"/>
      <c r="E14" s="24"/>
      <c r="F14" s="5">
        <f t="shared" si="0"/>
        <v>0</v>
      </c>
      <c r="G14" s="24"/>
      <c r="H14" s="24">
        <v>2</v>
      </c>
      <c r="I14" s="24"/>
      <c r="J14" s="24"/>
      <c r="K14" s="5">
        <f t="shared" si="1"/>
        <v>2</v>
      </c>
      <c r="L14" s="49">
        <v>1</v>
      </c>
      <c r="M14" s="49">
        <v>5</v>
      </c>
      <c r="N14" s="49">
        <v>10</v>
      </c>
      <c r="O14" s="24"/>
      <c r="P14" s="5">
        <f t="shared" si="2"/>
        <v>16</v>
      </c>
      <c r="Q14" s="24">
        <v>2</v>
      </c>
      <c r="R14" s="24">
        <v>7</v>
      </c>
      <c r="S14" s="24">
        <v>3</v>
      </c>
      <c r="T14" s="24"/>
      <c r="U14" s="5">
        <f t="shared" si="3"/>
        <v>12</v>
      </c>
      <c r="V14" s="24">
        <v>1</v>
      </c>
      <c r="W14" s="24">
        <v>4</v>
      </c>
      <c r="X14" s="24">
        <v>2</v>
      </c>
      <c r="Y14" s="24"/>
      <c r="Z14" s="5">
        <f t="shared" si="4"/>
        <v>7</v>
      </c>
      <c r="AA14" s="24">
        <v>2</v>
      </c>
      <c r="AB14" s="24">
        <v>1</v>
      </c>
      <c r="AC14" s="24">
        <v>3</v>
      </c>
      <c r="AD14" s="24"/>
      <c r="AE14" s="5">
        <f t="shared" si="5"/>
        <v>6</v>
      </c>
      <c r="AF14" s="24"/>
      <c r="AG14" s="110">
        <f t="shared" si="6"/>
        <v>6</v>
      </c>
      <c r="AH14" s="110">
        <f t="shared" si="7"/>
        <v>19</v>
      </c>
      <c r="AI14" s="110">
        <f t="shared" si="8"/>
        <v>18</v>
      </c>
      <c r="AJ14" s="110">
        <f t="shared" si="9"/>
        <v>0</v>
      </c>
      <c r="AK14" s="115">
        <f t="shared" si="10"/>
        <v>43</v>
      </c>
    </row>
    <row r="15" spans="1:37" s="20" customFormat="1" ht="15.75" thickBot="1">
      <c r="A15" s="129" t="s">
        <v>62</v>
      </c>
      <c r="B15" s="130">
        <f t="shared" ref="B15:X15" si="11">SUM(B5:B14)</f>
        <v>0</v>
      </c>
      <c r="C15" s="130">
        <f t="shared" si="11"/>
        <v>3</v>
      </c>
      <c r="D15" s="130">
        <f t="shared" si="11"/>
        <v>5</v>
      </c>
      <c r="E15" s="130"/>
      <c r="F15" s="130">
        <f t="shared" si="11"/>
        <v>8</v>
      </c>
      <c r="G15" s="130">
        <f t="shared" si="11"/>
        <v>4</v>
      </c>
      <c r="H15" s="130">
        <f t="shared" si="11"/>
        <v>18</v>
      </c>
      <c r="I15" s="130">
        <f t="shared" si="11"/>
        <v>25</v>
      </c>
      <c r="J15" s="130"/>
      <c r="K15" s="130">
        <f t="shared" si="11"/>
        <v>47</v>
      </c>
      <c r="L15" s="130">
        <f t="shared" si="11"/>
        <v>33</v>
      </c>
      <c r="M15" s="130">
        <f t="shared" si="11"/>
        <v>51</v>
      </c>
      <c r="N15" s="130">
        <f t="shared" si="11"/>
        <v>59</v>
      </c>
      <c r="O15" s="130"/>
      <c r="P15" s="130">
        <f t="shared" si="11"/>
        <v>143</v>
      </c>
      <c r="Q15" s="130">
        <f t="shared" si="11"/>
        <v>22</v>
      </c>
      <c r="R15" s="130">
        <f t="shared" si="11"/>
        <v>43</v>
      </c>
      <c r="S15" s="130">
        <f t="shared" si="11"/>
        <v>12</v>
      </c>
      <c r="T15" s="130"/>
      <c r="U15" s="130">
        <f t="shared" si="11"/>
        <v>78</v>
      </c>
      <c r="V15" s="130">
        <f t="shared" si="11"/>
        <v>43</v>
      </c>
      <c r="W15" s="130">
        <f t="shared" si="11"/>
        <v>41</v>
      </c>
      <c r="X15" s="130">
        <f t="shared" si="11"/>
        <v>67</v>
      </c>
      <c r="Y15" s="130"/>
      <c r="Z15" s="130">
        <f t="shared" ref="Z15:AJ15" si="12">SUM(Z5:Z14)</f>
        <v>151</v>
      </c>
      <c r="AA15" s="130">
        <f t="shared" si="12"/>
        <v>37</v>
      </c>
      <c r="AB15" s="130">
        <f t="shared" si="12"/>
        <v>20</v>
      </c>
      <c r="AC15" s="130">
        <f t="shared" si="12"/>
        <v>21</v>
      </c>
      <c r="AD15" s="130"/>
      <c r="AE15" s="130">
        <f>SUM(AE5:AE14)</f>
        <v>79</v>
      </c>
      <c r="AF15" s="130">
        <f>SUM(AF5:AF14)</f>
        <v>1</v>
      </c>
      <c r="AG15" s="130">
        <f t="shared" si="12"/>
        <v>140</v>
      </c>
      <c r="AH15" s="130">
        <f t="shared" si="12"/>
        <v>176</v>
      </c>
      <c r="AI15" s="130">
        <f t="shared" si="12"/>
        <v>189</v>
      </c>
      <c r="AJ15" s="130">
        <f t="shared" si="12"/>
        <v>2</v>
      </c>
      <c r="AK15" s="320">
        <f>SUM(AK5:AK14)</f>
        <v>507</v>
      </c>
    </row>
    <row r="18" spans="1:32" ht="42.75" customHeight="1">
      <c r="A18" s="33" t="s">
        <v>450</v>
      </c>
      <c r="B18" s="33" t="s">
        <v>448</v>
      </c>
      <c r="C18" s="33" t="s">
        <v>447</v>
      </c>
      <c r="D18" s="33" t="s">
        <v>449</v>
      </c>
      <c r="E18" s="33" t="s">
        <v>1226</v>
      </c>
      <c r="F18" s="33" t="s">
        <v>435</v>
      </c>
      <c r="L18" s="343" t="s">
        <v>73</v>
      </c>
      <c r="M18" s="343"/>
      <c r="N18" s="343"/>
      <c r="O18" s="43"/>
      <c r="P18" s="21"/>
    </row>
    <row r="19" spans="1:32" ht="57">
      <c r="A19" s="33" t="s">
        <v>433</v>
      </c>
      <c r="B19" s="30">
        <f>AG6+AG7+AG9+AG10+AG14</f>
        <v>71</v>
      </c>
      <c r="C19" s="30">
        <f>AH6+AH7+AH9+AH10+AH14</f>
        <v>94</v>
      </c>
      <c r="D19" s="30">
        <f>AI6+AI7+AI9+AI10+AI14</f>
        <v>91</v>
      </c>
      <c r="E19" s="30">
        <f>AJ6+AJ7+AJ9+AJ10+AJ14</f>
        <v>1</v>
      </c>
      <c r="F19" s="34">
        <f>SUM(B19:E19)</f>
        <v>257</v>
      </c>
      <c r="K19" s="21" t="s">
        <v>63</v>
      </c>
      <c r="L19" s="33" t="s">
        <v>448</v>
      </c>
      <c r="M19" s="33" t="s">
        <v>447</v>
      </c>
      <c r="N19" s="33" t="s">
        <v>449</v>
      </c>
      <c r="O19" s="33" t="s">
        <v>1226</v>
      </c>
      <c r="P19" s="33" t="s">
        <v>435</v>
      </c>
    </row>
    <row r="20" spans="1:32" ht="28.5">
      <c r="A20" s="33" t="s">
        <v>461</v>
      </c>
      <c r="B20" s="30">
        <f>AG5+AG8+AG11+AG12+AG13</f>
        <v>69</v>
      </c>
      <c r="C20" s="30">
        <f>AH5+AH8+AH11+AH12+AH13</f>
        <v>82</v>
      </c>
      <c r="D20" s="30">
        <f>AI5+AI8+AI11+AI12+AI13</f>
        <v>98</v>
      </c>
      <c r="E20" s="30">
        <f>AJ5+AJ8+AJ11+AJ12+AJ13</f>
        <v>1</v>
      </c>
      <c r="F20" s="34">
        <f>SUM(B20:E20)</f>
        <v>250</v>
      </c>
      <c r="K20" s="31" t="s">
        <v>436</v>
      </c>
      <c r="L20" s="24">
        <v>5</v>
      </c>
      <c r="M20" s="24">
        <v>18</v>
      </c>
      <c r="N20" s="24">
        <v>10</v>
      </c>
      <c r="O20" s="24"/>
      <c r="P20" s="5">
        <f>SUM(L20:O20)</f>
        <v>33</v>
      </c>
    </row>
    <row r="21" spans="1:32" ht="15.75">
      <c r="A21" s="32" t="s">
        <v>434</v>
      </c>
      <c r="B21" s="30">
        <f>SUM(B19:B20)</f>
        <v>140</v>
      </c>
      <c r="C21" s="30">
        <f>SUM(C19:C20)</f>
        <v>176</v>
      </c>
      <c r="D21" s="30">
        <f>SUM(D19:D20)</f>
        <v>189</v>
      </c>
      <c r="E21" s="30">
        <f>SUM(E19:E20)</f>
        <v>2</v>
      </c>
      <c r="F21" s="30">
        <f>SUM(F19:F20)</f>
        <v>507</v>
      </c>
      <c r="K21" s="31" t="s">
        <v>437</v>
      </c>
      <c r="L21" s="24">
        <v>21</v>
      </c>
      <c r="M21" s="24">
        <v>11</v>
      </c>
      <c r="N21" s="24">
        <v>18</v>
      </c>
      <c r="O21" s="24">
        <v>1</v>
      </c>
      <c r="P21" s="5">
        <f t="shared" ref="P21:P28" si="13">SUM(L21:O21)</f>
        <v>51</v>
      </c>
    </row>
    <row r="22" spans="1:32">
      <c r="K22" s="31" t="s">
        <v>438</v>
      </c>
      <c r="L22" s="24">
        <v>12</v>
      </c>
      <c r="M22" s="24">
        <v>16</v>
      </c>
      <c r="N22" s="24">
        <v>14</v>
      </c>
      <c r="O22" s="24"/>
      <c r="P22" s="5">
        <f t="shared" si="13"/>
        <v>42</v>
      </c>
    </row>
    <row r="23" spans="1:32">
      <c r="F23"/>
      <c r="G23"/>
      <c r="H23"/>
      <c r="I23"/>
      <c r="J23"/>
      <c r="K23" s="31" t="s">
        <v>439</v>
      </c>
      <c r="L23" s="24">
        <v>12</v>
      </c>
      <c r="M23" s="24">
        <v>13</v>
      </c>
      <c r="N23" s="24">
        <v>16</v>
      </c>
      <c r="O23" s="24"/>
      <c r="P23" s="5">
        <f t="shared" si="13"/>
        <v>41</v>
      </c>
    </row>
    <row r="24" spans="1:32">
      <c r="K24" s="31" t="s">
        <v>440</v>
      </c>
      <c r="L24" s="24">
        <v>1</v>
      </c>
      <c r="M24" s="24">
        <v>25</v>
      </c>
      <c r="N24" s="24">
        <v>14</v>
      </c>
      <c r="O24" s="24"/>
      <c r="P24" s="5">
        <f t="shared" si="13"/>
        <v>40</v>
      </c>
    </row>
    <row r="25" spans="1:32">
      <c r="K25" s="31" t="s">
        <v>441</v>
      </c>
      <c r="L25" s="24">
        <v>31</v>
      </c>
      <c r="M25" s="24">
        <v>23</v>
      </c>
      <c r="N25" s="24">
        <v>27</v>
      </c>
      <c r="O25" s="24"/>
      <c r="P25" s="5">
        <f t="shared" si="13"/>
        <v>81</v>
      </c>
    </row>
    <row r="26" spans="1:32">
      <c r="K26" s="31" t="s">
        <v>442</v>
      </c>
      <c r="L26" s="24">
        <v>9</v>
      </c>
      <c r="M26" s="24">
        <v>19</v>
      </c>
      <c r="N26" s="24">
        <v>25</v>
      </c>
      <c r="O26" s="24"/>
      <c r="P26" s="5">
        <f t="shared" si="13"/>
        <v>53</v>
      </c>
    </row>
    <row r="27" spans="1:32">
      <c r="K27" s="31" t="s">
        <v>443</v>
      </c>
      <c r="L27" s="24">
        <v>4</v>
      </c>
      <c r="M27" s="24">
        <v>11</v>
      </c>
      <c r="N27" s="24">
        <v>23</v>
      </c>
      <c r="O27" s="24"/>
      <c r="P27" s="5">
        <f t="shared" si="13"/>
        <v>38</v>
      </c>
    </row>
    <row r="28" spans="1:32">
      <c r="K28" s="31" t="s">
        <v>444</v>
      </c>
      <c r="L28" s="24">
        <v>38</v>
      </c>
      <c r="M28" s="24">
        <v>20</v>
      </c>
      <c r="N28" s="24">
        <v>24</v>
      </c>
      <c r="O28" s="24">
        <v>1</v>
      </c>
      <c r="P28" s="5">
        <f t="shared" si="13"/>
        <v>83</v>
      </c>
    </row>
    <row r="29" spans="1:32">
      <c r="K29" s="31" t="s">
        <v>445</v>
      </c>
      <c r="L29" s="24">
        <v>6</v>
      </c>
      <c r="M29" s="24">
        <v>19</v>
      </c>
      <c r="N29" s="24">
        <v>18</v>
      </c>
      <c r="O29" s="24"/>
      <c r="P29" s="5">
        <f>SUM(L29:N29)</f>
        <v>43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>
      <c r="K30" s="31" t="s">
        <v>434</v>
      </c>
      <c r="L30" s="21">
        <f>SUM(L20:L29)</f>
        <v>139</v>
      </c>
      <c r="M30" s="21">
        <f>SUM(M20:M29)</f>
        <v>175</v>
      </c>
      <c r="N30" s="21">
        <f>SUM(N20:N29)</f>
        <v>189</v>
      </c>
      <c r="O30" s="21">
        <f>SUM(O20:O29)</f>
        <v>2</v>
      </c>
      <c r="P30" s="21">
        <f>SUM(P20:P29)</f>
        <v>505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</row>
  </sheetData>
  <mergeCells count="15">
    <mergeCell ref="U3:U4"/>
    <mergeCell ref="P3:P4"/>
    <mergeCell ref="K3:K4"/>
    <mergeCell ref="AG3:AI3"/>
    <mergeCell ref="L18:N18"/>
    <mergeCell ref="V3:X3"/>
    <mergeCell ref="Z3:Z4"/>
    <mergeCell ref="AA3:AC3"/>
    <mergeCell ref="AE3:AE4"/>
    <mergeCell ref="A3:A4"/>
    <mergeCell ref="G3:I3"/>
    <mergeCell ref="L3:N3"/>
    <mergeCell ref="B3:D3"/>
    <mergeCell ref="F3:F4"/>
    <mergeCell ref="Q3:S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M21"/>
  <sheetViews>
    <sheetView workbookViewId="0">
      <selection activeCell="B2" sqref="B2"/>
    </sheetView>
  </sheetViews>
  <sheetFormatPr defaultRowHeight="15"/>
  <cols>
    <col min="1" max="1" width="1.7109375" style="3" customWidth="1"/>
    <col min="2" max="2" width="11.28515625" style="3" bestFit="1" customWidth="1"/>
    <col min="3" max="4" width="7" style="3" bestFit="1" customWidth="1"/>
    <col min="5" max="5" width="6.7109375" style="3" bestFit="1" customWidth="1"/>
    <col min="6" max="6" width="6" style="3" bestFit="1" customWidth="1"/>
    <col min="7" max="7" width="10.7109375" style="3" bestFit="1" customWidth="1"/>
    <col min="8" max="8" width="12.42578125" style="3" bestFit="1" customWidth="1"/>
    <col min="9" max="9" width="6.85546875" style="3" bestFit="1" customWidth="1"/>
    <col min="10" max="10" width="8.42578125" style="3" bestFit="1" customWidth="1"/>
    <col min="11" max="11" width="9.28515625" style="3" bestFit="1" customWidth="1"/>
    <col min="12" max="12" width="11" style="3" bestFit="1" customWidth="1"/>
    <col min="13" max="13" width="11.28515625" style="3" bestFit="1" customWidth="1"/>
    <col min="14" max="16384" width="9.140625" style="3"/>
  </cols>
  <sheetData>
    <row r="2" spans="2:13" customFormat="1" ht="15.75" thickBot="1">
      <c r="B2" s="210" t="s">
        <v>1584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2:13" s="20" customFormat="1">
      <c r="B3" s="107" t="s">
        <v>63</v>
      </c>
      <c r="C3" s="121" t="s">
        <v>97</v>
      </c>
      <c r="D3" s="121" t="s">
        <v>1521</v>
      </c>
      <c r="E3" s="121" t="s">
        <v>26</v>
      </c>
      <c r="F3" s="121" t="s">
        <v>86</v>
      </c>
      <c r="G3" s="121" t="s">
        <v>60</v>
      </c>
      <c r="H3" s="121" t="s">
        <v>1936</v>
      </c>
      <c r="I3" s="121" t="s">
        <v>45</v>
      </c>
      <c r="J3" s="121" t="s">
        <v>38</v>
      </c>
      <c r="K3" s="121" t="s">
        <v>61</v>
      </c>
      <c r="L3" s="121" t="s">
        <v>1403</v>
      </c>
      <c r="M3" s="122" t="s">
        <v>62</v>
      </c>
    </row>
    <row r="4" spans="2:13">
      <c r="B4" s="123" t="s">
        <v>6</v>
      </c>
      <c r="C4" s="24">
        <v>2</v>
      </c>
      <c r="D4" s="24"/>
      <c r="E4" s="24">
        <v>8</v>
      </c>
      <c r="F4" s="24"/>
      <c r="G4" s="24"/>
      <c r="H4" s="24"/>
      <c r="I4" s="24">
        <v>3</v>
      </c>
      <c r="J4" s="24">
        <v>3</v>
      </c>
      <c r="K4" s="24">
        <v>4</v>
      </c>
      <c r="L4" s="24">
        <v>13</v>
      </c>
      <c r="M4" s="87">
        <f t="shared" ref="M4:M13" si="0">SUM(C4:L4)</f>
        <v>33</v>
      </c>
    </row>
    <row r="5" spans="2:13">
      <c r="B5" s="123" t="s">
        <v>51</v>
      </c>
      <c r="C5" s="24">
        <v>4</v>
      </c>
      <c r="D5" s="24"/>
      <c r="E5" s="24">
        <v>3</v>
      </c>
      <c r="F5" s="24">
        <v>6</v>
      </c>
      <c r="G5" s="24">
        <v>7</v>
      </c>
      <c r="H5" s="24">
        <v>2</v>
      </c>
      <c r="I5" s="24">
        <v>4</v>
      </c>
      <c r="J5" s="24"/>
      <c r="K5" s="24">
        <v>1</v>
      </c>
      <c r="L5" s="24">
        <v>24</v>
      </c>
      <c r="M5" s="87">
        <f t="shared" si="0"/>
        <v>51</v>
      </c>
    </row>
    <row r="6" spans="2:13">
      <c r="B6" s="123" t="s">
        <v>52</v>
      </c>
      <c r="C6" s="24">
        <v>5</v>
      </c>
      <c r="D6" s="24"/>
      <c r="E6" s="24">
        <v>2</v>
      </c>
      <c r="F6" s="24">
        <v>4</v>
      </c>
      <c r="G6" s="24"/>
      <c r="H6" s="24"/>
      <c r="I6" s="24">
        <v>14</v>
      </c>
      <c r="J6" s="24"/>
      <c r="K6" s="24">
        <v>3</v>
      </c>
      <c r="L6" s="24">
        <v>14</v>
      </c>
      <c r="M6" s="87">
        <f t="shared" si="0"/>
        <v>42</v>
      </c>
    </row>
    <row r="7" spans="2:13">
      <c r="B7" s="123" t="s">
        <v>10</v>
      </c>
      <c r="C7" s="24">
        <v>3</v>
      </c>
      <c r="D7" s="24"/>
      <c r="E7" s="24">
        <v>7</v>
      </c>
      <c r="F7" s="24"/>
      <c r="G7" s="24"/>
      <c r="H7" s="24"/>
      <c r="I7" s="24">
        <v>6</v>
      </c>
      <c r="J7" s="24">
        <v>6</v>
      </c>
      <c r="K7" s="24">
        <v>4</v>
      </c>
      <c r="L7" s="24">
        <v>15</v>
      </c>
      <c r="M7" s="87">
        <f t="shared" si="0"/>
        <v>41</v>
      </c>
    </row>
    <row r="8" spans="2:13">
      <c r="B8" s="123" t="s">
        <v>15</v>
      </c>
      <c r="C8" s="24"/>
      <c r="D8" s="24">
        <v>2</v>
      </c>
      <c r="E8" s="24">
        <v>2</v>
      </c>
      <c r="F8" s="24"/>
      <c r="G8" s="24"/>
      <c r="H8" s="24"/>
      <c r="I8" s="24">
        <v>4</v>
      </c>
      <c r="J8" s="24">
        <v>1</v>
      </c>
      <c r="K8" s="24">
        <v>5</v>
      </c>
      <c r="L8" s="24">
        <v>26</v>
      </c>
      <c r="M8" s="87">
        <f t="shared" si="0"/>
        <v>40</v>
      </c>
    </row>
    <row r="9" spans="2:13">
      <c r="B9" s="123" t="s">
        <v>12</v>
      </c>
      <c r="C9" s="24">
        <v>5</v>
      </c>
      <c r="D9" s="24">
        <v>2</v>
      </c>
      <c r="E9" s="24">
        <v>8</v>
      </c>
      <c r="F9" s="24">
        <v>2</v>
      </c>
      <c r="G9" s="24">
        <v>10</v>
      </c>
      <c r="H9" s="24">
        <v>1</v>
      </c>
      <c r="I9" s="24">
        <v>11</v>
      </c>
      <c r="J9" s="24">
        <v>6</v>
      </c>
      <c r="K9" s="24">
        <v>5</v>
      </c>
      <c r="L9" s="24">
        <v>31</v>
      </c>
      <c r="M9" s="87">
        <f t="shared" si="0"/>
        <v>81</v>
      </c>
    </row>
    <row r="10" spans="2:13">
      <c r="B10" s="123" t="s">
        <v>13</v>
      </c>
      <c r="C10" s="24"/>
      <c r="D10" s="24">
        <v>3</v>
      </c>
      <c r="E10" s="24">
        <v>4</v>
      </c>
      <c r="F10" s="24">
        <v>1</v>
      </c>
      <c r="G10" s="24"/>
      <c r="H10" s="24">
        <v>4</v>
      </c>
      <c r="I10" s="24">
        <v>8</v>
      </c>
      <c r="J10" s="24"/>
      <c r="K10" s="24">
        <v>12</v>
      </c>
      <c r="L10" s="24">
        <v>21</v>
      </c>
      <c r="M10" s="87">
        <f t="shared" si="0"/>
        <v>53</v>
      </c>
    </row>
    <row r="11" spans="2:13">
      <c r="B11" s="123" t="s">
        <v>5</v>
      </c>
      <c r="C11" s="24"/>
      <c r="D11" s="24">
        <v>2</v>
      </c>
      <c r="E11" s="24">
        <v>9</v>
      </c>
      <c r="F11" s="24"/>
      <c r="G11" s="24"/>
      <c r="H11" s="24"/>
      <c r="I11" s="24">
        <v>2</v>
      </c>
      <c r="J11" s="24"/>
      <c r="K11" s="24">
        <v>2</v>
      </c>
      <c r="L11" s="24">
        <v>23</v>
      </c>
      <c r="M11" s="87">
        <f t="shared" si="0"/>
        <v>38</v>
      </c>
    </row>
    <row r="12" spans="2:13">
      <c r="B12" s="123" t="s">
        <v>11</v>
      </c>
      <c r="C12" s="24">
        <v>12</v>
      </c>
      <c r="D12" s="24"/>
      <c r="E12" s="24">
        <v>1</v>
      </c>
      <c r="F12" s="24">
        <v>7</v>
      </c>
      <c r="G12" s="24">
        <v>19</v>
      </c>
      <c r="H12" s="24">
        <v>1</v>
      </c>
      <c r="I12" s="24">
        <v>11</v>
      </c>
      <c r="J12" s="24">
        <v>3</v>
      </c>
      <c r="K12" s="24">
        <v>12</v>
      </c>
      <c r="L12" s="24">
        <v>19</v>
      </c>
      <c r="M12" s="87">
        <f t="shared" si="0"/>
        <v>85</v>
      </c>
    </row>
    <row r="13" spans="2:13">
      <c r="B13" s="123" t="s">
        <v>14</v>
      </c>
      <c r="C13" s="24">
        <v>1</v>
      </c>
      <c r="D13" s="24"/>
      <c r="E13" s="24">
        <v>7</v>
      </c>
      <c r="F13" s="24"/>
      <c r="G13" s="24">
        <v>2</v>
      </c>
      <c r="H13" s="24"/>
      <c r="I13" s="24">
        <v>3</v>
      </c>
      <c r="J13" s="24">
        <v>1</v>
      </c>
      <c r="K13" s="24"/>
      <c r="L13" s="24">
        <v>29</v>
      </c>
      <c r="M13" s="87">
        <f t="shared" si="0"/>
        <v>43</v>
      </c>
    </row>
    <row r="14" spans="2:13" ht="15.75" thickBot="1">
      <c r="B14" s="124" t="s">
        <v>62</v>
      </c>
      <c r="C14" s="125">
        <f t="shared" ref="C14:L14" si="1">SUM(C4:C13)</f>
        <v>32</v>
      </c>
      <c r="D14" s="125">
        <f t="shared" si="1"/>
        <v>9</v>
      </c>
      <c r="E14" s="125">
        <f t="shared" si="1"/>
        <v>51</v>
      </c>
      <c r="F14" s="125">
        <f t="shared" si="1"/>
        <v>20</v>
      </c>
      <c r="G14" s="125">
        <f t="shared" si="1"/>
        <v>38</v>
      </c>
      <c r="H14" s="125">
        <f t="shared" si="1"/>
        <v>8</v>
      </c>
      <c r="I14" s="125">
        <f t="shared" si="1"/>
        <v>66</v>
      </c>
      <c r="J14" s="125">
        <f t="shared" si="1"/>
        <v>20</v>
      </c>
      <c r="K14" s="125">
        <f t="shared" si="1"/>
        <v>48</v>
      </c>
      <c r="L14" s="125">
        <f t="shared" si="1"/>
        <v>215</v>
      </c>
      <c r="M14" s="126">
        <f>SUM(M4:M13)</f>
        <v>507</v>
      </c>
    </row>
    <row r="18" spans="2:13">
      <c r="B18" s="29" t="s">
        <v>430</v>
      </c>
      <c r="C18" s="40" t="s">
        <v>453</v>
      </c>
      <c r="D18" s="40" t="s">
        <v>1522</v>
      </c>
      <c r="E18" s="40" t="s">
        <v>454</v>
      </c>
      <c r="F18" s="40" t="s">
        <v>455</v>
      </c>
      <c r="G18" s="40" t="s">
        <v>456</v>
      </c>
      <c r="H18" s="40" t="s">
        <v>1523</v>
      </c>
      <c r="I18" s="40" t="s">
        <v>457</v>
      </c>
      <c r="J18" s="40" t="s">
        <v>458</v>
      </c>
      <c r="K18" s="40" t="s">
        <v>459</v>
      </c>
      <c r="L18" s="40" t="s">
        <v>460</v>
      </c>
      <c r="M18" s="40" t="s">
        <v>434</v>
      </c>
    </row>
    <row r="19" spans="2:13" ht="28.5">
      <c r="B19" s="33" t="s">
        <v>433</v>
      </c>
      <c r="C19">
        <f t="shared" ref="C19:M19" si="2">C5+C8+C9+C6+C13</f>
        <v>15</v>
      </c>
      <c r="D19">
        <f t="shared" si="2"/>
        <v>4</v>
      </c>
      <c r="E19">
        <f t="shared" si="2"/>
        <v>22</v>
      </c>
      <c r="F19">
        <f t="shared" si="2"/>
        <v>12</v>
      </c>
      <c r="G19">
        <f t="shared" si="2"/>
        <v>19</v>
      </c>
      <c r="H19">
        <f t="shared" si="2"/>
        <v>3</v>
      </c>
      <c r="I19">
        <f t="shared" si="2"/>
        <v>36</v>
      </c>
      <c r="J19">
        <f t="shared" si="2"/>
        <v>8</v>
      </c>
      <c r="K19">
        <f t="shared" si="2"/>
        <v>14</v>
      </c>
      <c r="L19">
        <f t="shared" si="2"/>
        <v>124</v>
      </c>
      <c r="M19">
        <f t="shared" si="2"/>
        <v>257</v>
      </c>
    </row>
    <row r="20" spans="2:13" ht="28.5">
      <c r="B20" s="33" t="s">
        <v>461</v>
      </c>
      <c r="C20">
        <f t="shared" ref="C20:M20" si="3">C4+C7+C10+C11+C12</f>
        <v>17</v>
      </c>
      <c r="D20">
        <f t="shared" si="3"/>
        <v>5</v>
      </c>
      <c r="E20">
        <f t="shared" si="3"/>
        <v>29</v>
      </c>
      <c r="F20">
        <f t="shared" si="3"/>
        <v>8</v>
      </c>
      <c r="G20">
        <f t="shared" si="3"/>
        <v>19</v>
      </c>
      <c r="H20">
        <f t="shared" si="3"/>
        <v>5</v>
      </c>
      <c r="I20">
        <f t="shared" si="3"/>
        <v>30</v>
      </c>
      <c r="J20">
        <f t="shared" si="3"/>
        <v>12</v>
      </c>
      <c r="K20">
        <f t="shared" si="3"/>
        <v>34</v>
      </c>
      <c r="L20">
        <f t="shared" si="3"/>
        <v>91</v>
      </c>
      <c r="M20">
        <f t="shared" si="3"/>
        <v>250</v>
      </c>
    </row>
    <row r="21" spans="2:13">
      <c r="B21" s="32" t="s">
        <v>434</v>
      </c>
      <c r="C21">
        <f t="shared" ref="C21:M21" si="4">SUM(C19:C20)</f>
        <v>32</v>
      </c>
      <c r="D21">
        <f t="shared" si="4"/>
        <v>9</v>
      </c>
      <c r="E21">
        <f t="shared" si="4"/>
        <v>51</v>
      </c>
      <c r="F21">
        <f t="shared" si="4"/>
        <v>20</v>
      </c>
      <c r="G21">
        <f t="shared" si="4"/>
        <v>38</v>
      </c>
      <c r="H21">
        <f t="shared" si="4"/>
        <v>8</v>
      </c>
      <c r="I21">
        <f t="shared" si="4"/>
        <v>66</v>
      </c>
      <c r="J21">
        <f t="shared" si="4"/>
        <v>20</v>
      </c>
      <c r="K21">
        <f t="shared" si="4"/>
        <v>48</v>
      </c>
      <c r="L21">
        <f t="shared" si="4"/>
        <v>215</v>
      </c>
      <c r="M21">
        <f t="shared" si="4"/>
        <v>507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MAIN-DATA</vt:lpstr>
      <vt:lpstr>Cat.</vt:lpstr>
      <vt:lpstr>Sta.</vt:lpstr>
      <vt:lpstr>Bene.507</vt:lpstr>
      <vt:lpstr>Bud_Stat</vt:lpstr>
      <vt:lpstr>App Vs Com</vt:lpstr>
      <vt:lpstr>Grantee Share</vt:lpstr>
      <vt:lpstr>Gra. Type</vt:lpstr>
      <vt:lpstr>HVC</vt:lpstr>
      <vt:lpstr>AGF by VC</vt:lpstr>
      <vt:lpstr>VC</vt:lpstr>
      <vt:lpstr>VCF_AGF</vt:lpstr>
      <vt:lpstr>Inv. by grantee</vt:lpstr>
      <vt:lpstr>AGF by call</vt:lpstr>
      <vt:lpstr>Coverage</vt:lpstr>
      <vt:lpstr>Prod_TGT</vt:lpstr>
      <vt:lpstr>fclts_prd</vt:lpstr>
      <vt:lpstr>KPOO_Completed</vt:lpstr>
      <vt:lpstr>KPOO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TANVI</cp:lastModifiedBy>
  <cp:lastPrinted>2017-02-22T06:58:57Z</cp:lastPrinted>
  <dcterms:created xsi:type="dcterms:W3CDTF">2014-04-02T06:21:30Z</dcterms:created>
  <dcterms:modified xsi:type="dcterms:W3CDTF">2017-05-12T07:12:13Z</dcterms:modified>
</cp:coreProperties>
</file>