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estha" sheetId="4" r:id="rId1"/>
    <sheet name="Sheet1" sheetId="5" r:id="rId2"/>
  </sheets>
  <definedNames>
    <definedName name="_xlnm.Print_Area" localSheetId="0">Jestha!$A$1:$N$19</definedName>
  </definedNames>
  <calcPr calcId="152511"/>
</workbook>
</file>

<file path=xl/calcChain.xml><?xml version="1.0" encoding="utf-8"?>
<calcChain xmlns="http://schemas.openxmlformats.org/spreadsheetml/2006/main">
  <c r="N11" i="4" l="1"/>
  <c r="N12" i="4"/>
  <c r="P12" i="4" s="1"/>
  <c r="N9" i="4"/>
  <c r="P9" i="4" s="1"/>
  <c r="N8" i="4"/>
  <c r="P8" i="4" s="1"/>
  <c r="N5" i="4" l="1"/>
  <c r="P5" i="4" s="1"/>
  <c r="N6" i="4"/>
  <c r="P6" i="4" s="1"/>
  <c r="N4" i="4"/>
  <c r="P4" i="4" s="1"/>
  <c r="M10" i="4"/>
  <c r="M7" i="4"/>
  <c r="M3" i="4"/>
  <c r="D18" i="4" l="1"/>
  <c r="L10" i="4"/>
  <c r="L7" i="4"/>
  <c r="L3" i="4"/>
  <c r="N3" i="4" l="1"/>
  <c r="K7" i="4" l="1"/>
  <c r="K3" i="4"/>
  <c r="P3" i="4" s="1"/>
  <c r="K10" i="4"/>
  <c r="J10" i="4" l="1"/>
  <c r="J7" i="4" l="1"/>
  <c r="J3" i="4"/>
  <c r="N7" i="4" l="1"/>
  <c r="P7" i="4" s="1"/>
  <c r="N28" i="4"/>
  <c r="H25" i="4"/>
  <c r="G25" i="4"/>
  <c r="F25" i="4"/>
  <c r="E25" i="4"/>
  <c r="N25" i="4" s="1"/>
  <c r="D25" i="4"/>
  <c r="C25" i="4"/>
  <c r="N24" i="4"/>
  <c r="E17" i="4"/>
  <c r="C16" i="4"/>
  <c r="I10" i="4"/>
  <c r="H10" i="4"/>
  <c r="G10" i="4"/>
  <c r="F10" i="4"/>
  <c r="E10" i="4"/>
  <c r="D10" i="4"/>
  <c r="C10" i="4"/>
  <c r="E18" i="4"/>
  <c r="I7" i="4"/>
  <c r="H7" i="4"/>
  <c r="G7" i="4"/>
  <c r="F7" i="4"/>
  <c r="E7" i="4"/>
  <c r="D7" i="4"/>
  <c r="C7" i="4"/>
  <c r="C6" i="4"/>
  <c r="I3" i="4"/>
  <c r="H3" i="4"/>
  <c r="G3" i="4"/>
  <c r="F3" i="4"/>
  <c r="E3" i="4"/>
  <c r="D3" i="4"/>
  <c r="C3" i="4"/>
  <c r="E16" i="4" l="1"/>
  <c r="F18" i="4" l="1"/>
  <c r="P11" i="4"/>
  <c r="N10" i="4"/>
  <c r="P10" i="4" s="1"/>
  <c r="D17" i="4"/>
  <c r="F17" i="4" s="1"/>
  <c r="D16" i="4"/>
  <c r="F16" i="4" s="1"/>
</calcChain>
</file>

<file path=xl/sharedStrings.xml><?xml version="1.0" encoding="utf-8"?>
<sst xmlns="http://schemas.openxmlformats.org/spreadsheetml/2006/main" count="40" uniqueCount="34">
  <si>
    <t>सावाँ भुक्तानी</t>
  </si>
  <si>
    <t>व्याज भुक्तानी</t>
  </si>
  <si>
    <t>जम्मा</t>
  </si>
  <si>
    <t>श्रावण</t>
  </si>
  <si>
    <t>भाद्र</t>
  </si>
  <si>
    <t>आन्तरीक ऋण</t>
  </si>
  <si>
    <t>वाह्य ऋण</t>
  </si>
  <si>
    <t>तिर्न वाँकी ऋणको अवस्था</t>
  </si>
  <si>
    <t>सि.नं.</t>
  </si>
  <si>
    <t>शुरु मौज्दात</t>
  </si>
  <si>
    <t>प्राप्ती</t>
  </si>
  <si>
    <t xml:space="preserve"> तिर्न वाँकी दायित्व</t>
  </si>
  <si>
    <t>ऋणको स्थिति</t>
  </si>
  <si>
    <t>ऋण प्राप्ती</t>
  </si>
  <si>
    <t>रु करोडमा</t>
  </si>
  <si>
    <t>ऋणको भुक्तानी स्थिति</t>
  </si>
  <si>
    <t>असोज</t>
  </si>
  <si>
    <t>कार्तिक</t>
  </si>
  <si>
    <t>मंसिर</t>
  </si>
  <si>
    <t>Disbursement</t>
  </si>
  <si>
    <t>माघ</t>
  </si>
  <si>
    <t>पौष</t>
  </si>
  <si>
    <t>कमिसन</t>
  </si>
  <si>
    <t xml:space="preserve">व्याज भुक्तानी </t>
  </si>
  <si>
    <t>द्विपक्षीय</t>
  </si>
  <si>
    <t>बहुपक्षीय</t>
  </si>
  <si>
    <t>वाह्य ऋणको अन्तिम मौज्दात अवस्था</t>
  </si>
  <si>
    <t>Check</t>
  </si>
  <si>
    <t>फागुन</t>
  </si>
  <si>
    <t>चैत्र</t>
  </si>
  <si>
    <t>आ.व. २०७९/८० को सार्वजनिक ऋणको संक्षिप्त प्रगति विवरण</t>
  </si>
  <si>
    <t>वैशाख</t>
  </si>
  <si>
    <t>जेष्ठ</t>
  </si>
  <si>
    <t>तिर्न वाँकी ऋणको अवस्था जेष्ठ  मसान्त सम्मको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</si>
</sst>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000439]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Kalimati"/>
      <charset val="1"/>
    </font>
    <font>
      <sz val="9"/>
      <color theme="1"/>
      <name val="Kalimati"/>
      <charset val="1"/>
    </font>
    <font>
      <b/>
      <sz val="9"/>
      <name val="Kalimati"/>
      <charset val="1"/>
    </font>
    <font>
      <sz val="9"/>
      <name val="Kalimati"/>
      <charset val="1"/>
    </font>
    <font>
      <sz val="16"/>
      <color theme="1"/>
      <name val="Kalimati"/>
      <charset val="1"/>
    </font>
    <font>
      <b/>
      <sz val="10"/>
      <color theme="1"/>
      <name val="Kalimati"/>
      <charset val="1"/>
    </font>
    <font>
      <b/>
      <sz val="11"/>
      <color theme="1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5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/>
    <xf numFmtId="0" fontId="5" fillId="0" borderId="0" xfId="0" applyFont="1"/>
    <xf numFmtId="0" fontId="7" fillId="0" borderId="2" xfId="0" applyFont="1" applyFill="1" applyBorder="1" applyAlignment="1"/>
    <xf numFmtId="0" fontId="7" fillId="0" borderId="0" xfId="0" applyFont="1" applyFill="1" applyBorder="1" applyAlignment="1"/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D31" sqref="D31"/>
    </sheetView>
  </sheetViews>
  <sheetFormatPr defaultRowHeight="18" x14ac:dyDescent="0.45"/>
  <cols>
    <col min="1" max="1" width="6" style="3" bestFit="1" customWidth="1"/>
    <col min="2" max="2" width="27.28515625" style="3" bestFit="1" customWidth="1"/>
    <col min="3" max="4" width="18.85546875" style="3" bestFit="1" customWidth="1"/>
    <col min="5" max="5" width="20.140625" style="3" bestFit="1" customWidth="1"/>
    <col min="6" max="6" width="18.85546875" style="3" bestFit="1" customWidth="1"/>
    <col min="7" max="7" width="15" style="3" customWidth="1"/>
    <col min="8" max="8" width="14.28515625" style="3" customWidth="1"/>
    <col min="9" max="9" width="17.7109375" style="3" bestFit="1" customWidth="1"/>
    <col min="10" max="13" width="10.5703125" style="3" customWidth="1"/>
    <col min="14" max="14" width="20.140625" style="3" bestFit="1" customWidth="1"/>
    <col min="15" max="15" width="20.140625" style="3" customWidth="1"/>
    <col min="16" max="16" width="17.140625" style="3" bestFit="1" customWidth="1"/>
    <col min="17" max="16384" width="9.140625" style="3"/>
  </cols>
  <sheetData>
    <row r="1" spans="1:16" ht="19.5" x14ac:dyDescent="0.5">
      <c r="A1" s="43" t="s">
        <v>30</v>
      </c>
      <c r="B1" s="43"/>
      <c r="C1" s="43"/>
      <c r="D1" s="43"/>
      <c r="E1" s="43"/>
      <c r="F1" s="43"/>
      <c r="G1" s="43"/>
      <c r="H1" s="43"/>
      <c r="I1" s="1"/>
      <c r="J1" s="1"/>
      <c r="K1" s="1"/>
      <c r="L1" s="1"/>
      <c r="M1" s="1"/>
      <c r="N1" s="2" t="s">
        <v>14</v>
      </c>
      <c r="O1" s="2"/>
    </row>
    <row r="2" spans="1:16" s="6" customFormat="1" x14ac:dyDescent="0.45">
      <c r="A2" s="4" t="s">
        <v>8</v>
      </c>
      <c r="B2" s="5" t="s">
        <v>15</v>
      </c>
      <c r="C2" s="5" t="s">
        <v>3</v>
      </c>
      <c r="D2" s="5" t="s">
        <v>4</v>
      </c>
      <c r="E2" s="5" t="s">
        <v>16</v>
      </c>
      <c r="F2" s="5" t="s">
        <v>17</v>
      </c>
      <c r="G2" s="5" t="s">
        <v>18</v>
      </c>
      <c r="H2" s="5" t="s">
        <v>21</v>
      </c>
      <c r="I2" s="5" t="s">
        <v>20</v>
      </c>
      <c r="J2" s="5" t="s">
        <v>28</v>
      </c>
      <c r="K2" s="5" t="s">
        <v>29</v>
      </c>
      <c r="L2" s="5" t="s">
        <v>31</v>
      </c>
      <c r="M2" s="5" t="s">
        <v>32</v>
      </c>
      <c r="N2" s="5" t="s">
        <v>2</v>
      </c>
      <c r="O2" s="1"/>
      <c r="P2" s="34" t="s">
        <v>27</v>
      </c>
    </row>
    <row r="3" spans="1:16" x14ac:dyDescent="0.45">
      <c r="A3" s="7">
        <v>1</v>
      </c>
      <c r="B3" s="4" t="s">
        <v>5</v>
      </c>
      <c r="C3" s="8">
        <f t="shared" ref="C3:J3" si="0">C4+C5+C6</f>
        <v>1957.4560193079999</v>
      </c>
      <c r="D3" s="8">
        <f t="shared" si="0"/>
        <v>641.46</v>
      </c>
      <c r="E3" s="8">
        <f t="shared" si="0"/>
        <v>1698.99</v>
      </c>
      <c r="F3" s="8">
        <f t="shared" si="0"/>
        <v>1160.8501635300001</v>
      </c>
      <c r="G3" s="8">
        <f t="shared" si="0"/>
        <v>772.41000000000008</v>
      </c>
      <c r="H3" s="8">
        <f t="shared" si="0"/>
        <v>1591.87</v>
      </c>
      <c r="I3" s="8">
        <f t="shared" si="0"/>
        <v>255.22</v>
      </c>
      <c r="J3" s="8">
        <f t="shared" si="0"/>
        <v>1736.92</v>
      </c>
      <c r="K3" s="8">
        <f>K4+K5+K6</f>
        <v>728.41</v>
      </c>
      <c r="L3" s="8">
        <f>L4+L5+L6</f>
        <v>4779.0200000000004</v>
      </c>
      <c r="M3" s="8">
        <f>M4+M5+M6</f>
        <v>1126.17</v>
      </c>
      <c r="N3" s="8">
        <f>N4+N5+N6</f>
        <v>16448.776182837999</v>
      </c>
      <c r="O3" s="32"/>
      <c r="P3" s="35">
        <f>SUM(C3:M3)-N3</f>
        <v>0</v>
      </c>
    </row>
    <row r="4" spans="1:16" x14ac:dyDescent="0.45">
      <c r="A4" s="7">
        <v>1.1000000000000001</v>
      </c>
      <c r="B4" s="7" t="s">
        <v>0</v>
      </c>
      <c r="C4" s="9">
        <v>1700</v>
      </c>
      <c r="D4" s="9">
        <v>200</v>
      </c>
      <c r="E4" s="9">
        <v>1083.75</v>
      </c>
      <c r="F4" s="9">
        <v>523.92200000000003</v>
      </c>
      <c r="G4" s="9">
        <v>327.72</v>
      </c>
      <c r="H4" s="9">
        <v>1106.81</v>
      </c>
      <c r="I4" s="9">
        <v>0</v>
      </c>
      <c r="J4" s="9">
        <v>1274.98</v>
      </c>
      <c r="K4" s="9">
        <v>34.24</v>
      </c>
      <c r="L4" s="9">
        <v>4096.0200000000004</v>
      </c>
      <c r="M4" s="9">
        <v>463.94</v>
      </c>
      <c r="N4" s="10">
        <f>C4+D4+E4+F4+G4+H4+I4+J4+K4+L4+M4</f>
        <v>10811.382</v>
      </c>
      <c r="O4" s="33"/>
      <c r="P4" s="35">
        <f t="shared" ref="P4:P12" si="1">SUM(C4:M4)-N4</f>
        <v>0</v>
      </c>
    </row>
    <row r="5" spans="1:16" x14ac:dyDescent="0.45">
      <c r="A5" s="7">
        <v>1.2</v>
      </c>
      <c r="B5" s="7" t="s">
        <v>1</v>
      </c>
      <c r="C5" s="9">
        <v>257.33</v>
      </c>
      <c r="D5" s="9">
        <v>441.46</v>
      </c>
      <c r="E5" s="9">
        <v>615.24</v>
      </c>
      <c r="F5" s="17">
        <v>631.93637674000001</v>
      </c>
      <c r="G5" s="9">
        <v>444.69</v>
      </c>
      <c r="H5" s="9">
        <v>485.06</v>
      </c>
      <c r="I5" s="9">
        <v>255.22</v>
      </c>
      <c r="J5" s="9">
        <v>461.94</v>
      </c>
      <c r="K5" s="9">
        <v>693.62</v>
      </c>
      <c r="L5" s="9">
        <v>677.37</v>
      </c>
      <c r="M5" s="9">
        <v>662.23</v>
      </c>
      <c r="N5" s="10">
        <f>C5+D5+E5+F5+G5+H5+I5+J5+K5+L5+M5</f>
        <v>5626.096376739999</v>
      </c>
      <c r="O5" s="33"/>
      <c r="P5" s="35">
        <f t="shared" si="1"/>
        <v>0</v>
      </c>
    </row>
    <row r="6" spans="1:16" x14ac:dyDescent="0.45">
      <c r="A6" s="7">
        <v>1.3</v>
      </c>
      <c r="B6" s="7" t="s">
        <v>22</v>
      </c>
      <c r="C6" s="27">
        <f>1260193.08/10000000</f>
        <v>0.126019308</v>
      </c>
      <c r="D6" s="9">
        <v>0</v>
      </c>
      <c r="E6" s="9">
        <v>0</v>
      </c>
      <c r="F6" s="9">
        <v>4.9917867899999999</v>
      </c>
      <c r="G6" s="9">
        <v>0</v>
      </c>
      <c r="H6" s="9">
        <v>0</v>
      </c>
      <c r="I6" s="9">
        <v>0</v>
      </c>
      <c r="J6" s="9">
        <v>0</v>
      </c>
      <c r="K6" s="9">
        <v>0.55000000000000004</v>
      </c>
      <c r="L6" s="9">
        <v>5.63</v>
      </c>
      <c r="M6" s="9">
        <v>0</v>
      </c>
      <c r="N6" s="10">
        <f>C6+D6+E6+F6+G6+H6+I6+J6+K6+L6+M6</f>
        <v>11.297806097999999</v>
      </c>
      <c r="O6" s="33"/>
      <c r="P6" s="35">
        <f t="shared" si="1"/>
        <v>0</v>
      </c>
    </row>
    <row r="7" spans="1:16" s="6" customFormat="1" x14ac:dyDescent="0.45">
      <c r="A7" s="4">
        <v>2</v>
      </c>
      <c r="B7" s="4" t="s">
        <v>6</v>
      </c>
      <c r="C7" s="8">
        <f>C8+C9</f>
        <v>166.06</v>
      </c>
      <c r="D7" s="8">
        <f t="shared" ref="D7:F7" si="2">D8+D9</f>
        <v>321.10000000000002</v>
      </c>
      <c r="E7" s="8">
        <f t="shared" si="2"/>
        <v>396.59</v>
      </c>
      <c r="F7" s="8">
        <f t="shared" si="2"/>
        <v>417.54999999999995</v>
      </c>
      <c r="G7" s="8">
        <f>G8+G9</f>
        <v>480.21</v>
      </c>
      <c r="H7" s="8">
        <f>H8+H9</f>
        <v>234.38</v>
      </c>
      <c r="I7" s="8">
        <f>I8+I9</f>
        <v>53.33</v>
      </c>
      <c r="J7" s="8">
        <f t="shared" ref="J7:N7" si="3">J8+J9</f>
        <v>295.65000000000003</v>
      </c>
      <c r="K7" s="8">
        <f>K8+K9</f>
        <v>433.44</v>
      </c>
      <c r="L7" s="8">
        <f>L8+L9</f>
        <v>501.31</v>
      </c>
      <c r="M7" s="8">
        <f>M8+M9</f>
        <v>768.8</v>
      </c>
      <c r="N7" s="8">
        <f t="shared" si="3"/>
        <v>4068.42</v>
      </c>
      <c r="O7" s="32"/>
      <c r="P7" s="35">
        <f t="shared" si="1"/>
        <v>0</v>
      </c>
    </row>
    <row r="8" spans="1:16" x14ac:dyDescent="0.45">
      <c r="A8" s="7">
        <v>2.1</v>
      </c>
      <c r="B8" s="11" t="s">
        <v>0</v>
      </c>
      <c r="C8" s="9">
        <v>113.56</v>
      </c>
      <c r="D8" s="9">
        <v>237.78</v>
      </c>
      <c r="E8" s="9">
        <v>323.52</v>
      </c>
      <c r="F8" s="9">
        <v>366.46</v>
      </c>
      <c r="G8" s="9">
        <v>385.59</v>
      </c>
      <c r="H8" s="9">
        <v>150.36000000000001</v>
      </c>
      <c r="I8" s="9">
        <v>22.36</v>
      </c>
      <c r="J8" s="9">
        <v>232.3</v>
      </c>
      <c r="K8" s="9">
        <v>338.94</v>
      </c>
      <c r="L8" s="9">
        <v>423.61</v>
      </c>
      <c r="M8" s="9">
        <v>605.4</v>
      </c>
      <c r="N8" s="10">
        <f>C8+D8+E8+F8+G8+H8+I8+J8+K8+L8+M8</f>
        <v>3199.88</v>
      </c>
      <c r="O8" s="33"/>
      <c r="P8" s="35">
        <f t="shared" si="1"/>
        <v>0</v>
      </c>
    </row>
    <row r="9" spans="1:16" x14ac:dyDescent="0.45">
      <c r="A9" s="7">
        <v>2.2000000000000002</v>
      </c>
      <c r="B9" s="11" t="s">
        <v>23</v>
      </c>
      <c r="C9" s="9">
        <v>52.5</v>
      </c>
      <c r="D9" s="9">
        <v>83.32</v>
      </c>
      <c r="E9" s="9">
        <v>73.069999999999993</v>
      </c>
      <c r="F9" s="9">
        <v>51.09</v>
      </c>
      <c r="G9" s="9">
        <v>94.62</v>
      </c>
      <c r="H9" s="9">
        <v>84.02</v>
      </c>
      <c r="I9" s="9">
        <v>30.97</v>
      </c>
      <c r="J9" s="9">
        <v>63.35</v>
      </c>
      <c r="K9" s="9">
        <v>94.5</v>
      </c>
      <c r="L9" s="9">
        <v>77.7</v>
      </c>
      <c r="M9" s="9">
        <v>163.4</v>
      </c>
      <c r="N9" s="10">
        <f>C9+D9+E9+F9+G9+H9+I9+J9+K9+L9+M9</f>
        <v>868.54000000000008</v>
      </c>
      <c r="O9" s="33"/>
      <c r="P9" s="35">
        <f t="shared" si="1"/>
        <v>0</v>
      </c>
    </row>
    <row r="10" spans="1:16" s="6" customFormat="1" x14ac:dyDescent="0.45">
      <c r="A10" s="4">
        <v>3</v>
      </c>
      <c r="B10" s="12" t="s">
        <v>13</v>
      </c>
      <c r="C10" s="8">
        <f t="shared" ref="C10:N10" si="4">C11+C12</f>
        <v>248.95</v>
      </c>
      <c r="D10" s="8">
        <f t="shared" si="4"/>
        <v>392.98</v>
      </c>
      <c r="E10" s="8">
        <f t="shared" si="4"/>
        <v>1849.09</v>
      </c>
      <c r="F10" s="8">
        <f t="shared" si="4"/>
        <v>272.13</v>
      </c>
      <c r="G10" s="8">
        <f t="shared" si="4"/>
        <v>2431.66</v>
      </c>
      <c r="H10" s="8">
        <f t="shared" si="4"/>
        <v>2441.3900000000003</v>
      </c>
      <c r="I10" s="8">
        <f t="shared" si="4"/>
        <v>4110.6000000000004</v>
      </c>
      <c r="J10" s="8">
        <f t="shared" si="4"/>
        <v>3250.31</v>
      </c>
      <c r="K10" s="8">
        <f t="shared" si="4"/>
        <v>3341.73</v>
      </c>
      <c r="L10" s="8">
        <f t="shared" si="4"/>
        <v>7284.46</v>
      </c>
      <c r="M10" s="8">
        <f>M11+M12</f>
        <v>4383.04</v>
      </c>
      <c r="N10" s="8">
        <f t="shared" si="4"/>
        <v>30006.339999999997</v>
      </c>
      <c r="O10" s="32"/>
      <c r="P10" s="35">
        <f t="shared" si="1"/>
        <v>0</v>
      </c>
    </row>
    <row r="11" spans="1:16" x14ac:dyDescent="0.45">
      <c r="A11" s="7">
        <v>3.1</v>
      </c>
      <c r="B11" s="11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1750</v>
      </c>
      <c r="H11" s="13">
        <v>1250</v>
      </c>
      <c r="I11" s="13">
        <v>2800</v>
      </c>
      <c r="J11" s="13">
        <v>2700</v>
      </c>
      <c r="K11" s="13">
        <v>2700</v>
      </c>
      <c r="L11" s="13">
        <v>6770.1</v>
      </c>
      <c r="M11" s="13">
        <v>4068.68</v>
      </c>
      <c r="N11" s="10">
        <f>C11+D11+E11+F11+G11+H11+I11+J11+K11+L11+M11</f>
        <v>22038.78</v>
      </c>
      <c r="O11" s="33"/>
      <c r="P11" s="35">
        <f t="shared" si="1"/>
        <v>0</v>
      </c>
    </row>
    <row r="12" spans="1:16" x14ac:dyDescent="0.45">
      <c r="A12" s="7">
        <v>3.2</v>
      </c>
      <c r="B12" s="11" t="s">
        <v>6</v>
      </c>
      <c r="C12" s="13">
        <v>248.95</v>
      </c>
      <c r="D12" s="13">
        <v>392.98</v>
      </c>
      <c r="E12" s="13">
        <v>1849.09</v>
      </c>
      <c r="F12" s="13">
        <v>272.13</v>
      </c>
      <c r="G12" s="13">
        <v>681.66</v>
      </c>
      <c r="H12" s="13">
        <v>1191.3900000000001</v>
      </c>
      <c r="I12" s="13">
        <v>1310.5999999999999</v>
      </c>
      <c r="J12" s="13">
        <v>550.30999999999995</v>
      </c>
      <c r="K12" s="13">
        <v>641.73</v>
      </c>
      <c r="L12" s="13">
        <v>514.36</v>
      </c>
      <c r="M12" s="13">
        <v>314.36</v>
      </c>
      <c r="N12" s="10">
        <f>C12+D12+E12+F12+G12+H12+I12+J12+K12+L12+M12</f>
        <v>7967.5599999999977</v>
      </c>
      <c r="O12" s="33"/>
      <c r="P12" s="35">
        <f t="shared" si="1"/>
        <v>0</v>
      </c>
    </row>
    <row r="13" spans="1:16" s="19" customFormat="1" x14ac:dyDescent="0.45">
      <c r="B13" s="2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26"/>
      <c r="O13" s="26"/>
      <c r="P13" s="36"/>
    </row>
    <row r="14" spans="1:16" ht="23.25" x14ac:dyDescent="0.6">
      <c r="A14" s="39" t="s">
        <v>33</v>
      </c>
      <c r="B14" s="39"/>
      <c r="C14" s="39"/>
      <c r="D14" s="39"/>
      <c r="E14" s="39"/>
      <c r="F14" s="39"/>
      <c r="G14" s="40"/>
      <c r="H14" s="24"/>
      <c r="I14" s="24"/>
      <c r="J14" s="24"/>
      <c r="K14" s="24"/>
      <c r="L14" s="24"/>
      <c r="M14" s="24"/>
      <c r="N14" s="24"/>
      <c r="O14" s="24"/>
    </row>
    <row r="15" spans="1:16" x14ac:dyDescent="0.45">
      <c r="A15" s="22"/>
      <c r="B15" s="23" t="s">
        <v>12</v>
      </c>
      <c r="C15" s="23" t="s">
        <v>9</v>
      </c>
      <c r="D15" s="22" t="s">
        <v>10</v>
      </c>
      <c r="E15" s="22" t="s">
        <v>0</v>
      </c>
      <c r="F15" s="22" t="s">
        <v>11</v>
      </c>
      <c r="G15" s="19"/>
      <c r="H15" s="19"/>
      <c r="I15" s="19"/>
      <c r="J15" s="19"/>
      <c r="K15" s="19"/>
      <c r="L15" s="19"/>
      <c r="M15" s="19"/>
      <c r="N15" s="19"/>
      <c r="O15" s="19"/>
    </row>
    <row r="16" spans="1:16" x14ac:dyDescent="0.45">
      <c r="A16" s="7">
        <v>4</v>
      </c>
      <c r="B16" s="12" t="s">
        <v>7</v>
      </c>
      <c r="C16" s="8">
        <f>C17+C18</f>
        <v>201329.641</v>
      </c>
      <c r="D16" s="41">
        <f>D17+D18</f>
        <v>30006.339999999997</v>
      </c>
      <c r="E16" s="8">
        <f t="shared" ref="E16" si="5">E17+E18</f>
        <v>14011.261999999999</v>
      </c>
      <c r="F16" s="42">
        <f>C16+D16-E16</f>
        <v>217324.71900000001</v>
      </c>
      <c r="G16" s="20"/>
      <c r="H16" s="20"/>
      <c r="I16" s="20"/>
      <c r="J16" s="20"/>
      <c r="K16" s="20"/>
      <c r="L16" s="20"/>
      <c r="M16" s="20"/>
      <c r="N16" s="19"/>
      <c r="O16" s="19"/>
    </row>
    <row r="17" spans="1:15" x14ac:dyDescent="0.45">
      <c r="A17" s="7">
        <v>4.0999999999999996</v>
      </c>
      <c r="B17" s="7" t="s">
        <v>5</v>
      </c>
      <c r="C17" s="15">
        <v>98744.93</v>
      </c>
      <c r="D17" s="9">
        <f>N11</f>
        <v>22038.78</v>
      </c>
      <c r="E17" s="9">
        <f>N4</f>
        <v>10811.382</v>
      </c>
      <c r="F17" s="16">
        <f>C17+D17-E17</f>
        <v>109972.32799999999</v>
      </c>
      <c r="G17" s="21"/>
      <c r="H17" s="21"/>
      <c r="I17" s="21"/>
      <c r="J17" s="21"/>
      <c r="K17" s="21"/>
      <c r="L17" s="21"/>
      <c r="M17" s="21"/>
      <c r="N17" s="19"/>
      <c r="O17" s="19"/>
    </row>
    <row r="18" spans="1:15" x14ac:dyDescent="0.45">
      <c r="A18" s="7">
        <v>4.2</v>
      </c>
      <c r="B18" s="7" t="s">
        <v>6</v>
      </c>
      <c r="C18" s="15">
        <v>102584.711</v>
      </c>
      <c r="D18" s="17">
        <f>N12</f>
        <v>7967.5599999999977</v>
      </c>
      <c r="E18" s="15">
        <f>N8</f>
        <v>3199.88</v>
      </c>
      <c r="F18" s="16">
        <f>C18+D18-E18</f>
        <v>107352.39099999999</v>
      </c>
      <c r="G18" s="21"/>
      <c r="H18" s="21"/>
      <c r="I18" s="21"/>
      <c r="J18" s="21"/>
      <c r="K18" s="21"/>
      <c r="L18" s="21"/>
      <c r="M18" s="21"/>
      <c r="N18" s="19"/>
      <c r="O18" s="19"/>
    </row>
    <row r="19" spans="1:15" ht="30.75" x14ac:dyDescent="0.75">
      <c r="A19" s="38"/>
      <c r="B19" s="38"/>
      <c r="C19" s="38"/>
      <c r="D19" s="38"/>
      <c r="E19" s="38"/>
      <c r="F19" s="38"/>
    </row>
    <row r="21" spans="1:15" s="19" customFormat="1" hidden="1" x14ac:dyDescent="0.45">
      <c r="A21" s="28" t="s">
        <v>26</v>
      </c>
      <c r="B21" s="2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6"/>
      <c r="O21" s="26"/>
    </row>
    <row r="22" spans="1:15" s="19" customFormat="1" hidden="1" x14ac:dyDescent="0.45">
      <c r="A22" s="29">
        <v>1</v>
      </c>
      <c r="B22" s="11" t="s">
        <v>24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26"/>
    </row>
    <row r="23" spans="1:15" s="19" customFormat="1" hidden="1" x14ac:dyDescent="0.45">
      <c r="A23" s="29">
        <v>2</v>
      </c>
      <c r="B23" s="11" t="s">
        <v>25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26"/>
    </row>
    <row r="24" spans="1:15" hidden="1" x14ac:dyDescent="0.45">
      <c r="C24" s="18">
        <v>2523422919.5304999</v>
      </c>
      <c r="D24" s="18">
        <v>3929849645.3325</v>
      </c>
      <c r="E24" s="18">
        <v>18247428475.286701</v>
      </c>
      <c r="F24" s="18">
        <v>2704993847.5296001</v>
      </c>
      <c r="G24" s="18">
        <v>3077530487.0735998</v>
      </c>
      <c r="H24" s="18">
        <v>5863678284.7636003</v>
      </c>
      <c r="I24" s="18"/>
      <c r="J24" s="18"/>
      <c r="K24" s="18"/>
      <c r="L24" s="18"/>
      <c r="M24" s="18"/>
      <c r="N24" s="18">
        <f>SUM(C24:H24)</f>
        <v>36346903659.516502</v>
      </c>
      <c r="O24" s="18"/>
    </row>
    <row r="25" spans="1:15" hidden="1" x14ac:dyDescent="0.45">
      <c r="C25" s="3">
        <f>C24/10000000</f>
        <v>252.34229195304999</v>
      </c>
      <c r="D25" s="3">
        <f t="shared" ref="D25:H25" si="6">D24/10000000</f>
        <v>392.98496453324998</v>
      </c>
      <c r="E25" s="3">
        <f t="shared" si="6"/>
        <v>1824.7428475286702</v>
      </c>
      <c r="F25" s="3">
        <f t="shared" si="6"/>
        <v>270.49938475296</v>
      </c>
      <c r="G25" s="3">
        <f t="shared" si="6"/>
        <v>307.75304870735999</v>
      </c>
      <c r="H25" s="3">
        <f t="shared" si="6"/>
        <v>586.36782847636005</v>
      </c>
      <c r="N25" s="3">
        <f>C25+D25+E25+F25+G25+H25</f>
        <v>3634.6903659516502</v>
      </c>
    </row>
    <row r="26" spans="1:15" hidden="1" x14ac:dyDescent="0.45"/>
    <row r="27" spans="1:15" hidden="1" x14ac:dyDescent="0.45">
      <c r="C27" s="18"/>
    </row>
    <row r="28" spans="1:15" hidden="1" x14ac:dyDescent="0.45">
      <c r="B28" s="3" t="s">
        <v>19</v>
      </c>
      <c r="C28" s="18">
        <v>2523422919.5304999</v>
      </c>
      <c r="D28" s="18">
        <v>3929849645.3325</v>
      </c>
      <c r="E28" s="18">
        <v>18348261420.7813</v>
      </c>
      <c r="F28" s="18">
        <v>2704993847.5296001</v>
      </c>
      <c r="G28" s="18">
        <v>6200298257.5344</v>
      </c>
      <c r="H28" s="18">
        <v>6200298257.5344</v>
      </c>
      <c r="I28" s="18"/>
      <c r="J28" s="18"/>
      <c r="K28" s="18"/>
      <c r="L28" s="18"/>
      <c r="M28" s="18"/>
      <c r="N28" s="18">
        <f>SUM(C28:H28)</f>
        <v>39907124348.242699</v>
      </c>
      <c r="O28" s="18"/>
    </row>
    <row r="29" spans="1:15" hidden="1" x14ac:dyDescent="0.45"/>
    <row r="33" spans="5:5" x14ac:dyDescent="0.45">
      <c r="E33" s="37"/>
    </row>
  </sheetData>
  <mergeCells count="1">
    <mergeCell ref="A1:H1"/>
  </mergeCells>
  <pageMargins left="0.45" right="0.45" top="0.75" bottom="0.75" header="0.3" footer="0.3"/>
  <pageSetup paperSize="9" scale="6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Jestha</vt:lpstr>
      <vt:lpstr>Sheet1</vt:lpstr>
      <vt:lpstr>Jestha!Print_Area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2023-06-19T06:52:22Z</dcterms:modified>
</cp:coreProperties>
</file>